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309"/>
  <workbookPr/>
  <mc:AlternateContent xmlns:mc="http://schemas.openxmlformats.org/markup-compatibility/2006">
    <mc:Choice Requires="x15">
      <x15ac:absPath xmlns:x15ac="http://schemas.microsoft.com/office/spreadsheetml/2010/11/ac" url="/Users/nickroxburgh/Desktop/Heather/Leeds Waste Picker Work/SoCo Project/Project Tool/Version 6/"/>
    </mc:Choice>
  </mc:AlternateContent>
  <workbookProtection workbookAlgorithmName="SHA-512" workbookHashValue="rSF0KkvdtcDNfCdknCweye5eHutyt6+HTfDD1yhH8X9DEmS7N4K9TOLaAEJnc3dFI0ZfKOYGst8zjB0kCxUTow==" workbookSaltValue="8p48cuuQ7jT7jdZxIiBU4w==" workbookSpinCount="100000" lockStructure="1"/>
  <bookViews>
    <workbookView xWindow="1840" yWindow="640" windowWidth="33800" windowHeight="22500" tabRatio="691" activeTab="1"/>
  </bookViews>
  <sheets>
    <sheet name="Title" sheetId="9" r:id="rId1"/>
    <sheet name="Basic Information" sheetId="1" r:id="rId2"/>
    <sheet name="Material Flows" sheetId="2" r:id="rId3"/>
    <sheet name="Costs and Revenues" sheetId="3" r:id="rId4"/>
    <sheet name="Social and Environmental" sheetId="4" r:id="rId5"/>
    <sheet name="Financial Summary" sheetId="5" r:id="rId6"/>
    <sheet name="Export Sankey" sheetId="7" r:id="rId7"/>
    <sheet name="Export Metrics" sheetId="8" r:id="rId8"/>
    <sheet name="Calculations" sheetId="6" r:id="rId9"/>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 i="1" l="1"/>
  <c r="B56" i="6"/>
  <c r="H11" i="3"/>
  <c r="C56" i="6"/>
  <c r="C6" i="5"/>
  <c r="B80" i="6"/>
  <c r="C80" i="6"/>
  <c r="D6" i="5"/>
  <c r="B127" i="6"/>
  <c r="C127" i="6"/>
  <c r="E6" i="5"/>
  <c r="B173" i="6"/>
  <c r="C173" i="6"/>
  <c r="B196" i="6"/>
  <c r="D196" i="6"/>
  <c r="E196" i="6"/>
  <c r="F196" i="6"/>
  <c r="G196" i="6"/>
  <c r="F6" i="5"/>
  <c r="B220" i="6"/>
  <c r="F79" i="3"/>
  <c r="C220" i="6"/>
  <c r="G6" i="5"/>
  <c r="C268" i="6"/>
  <c r="B268" i="6"/>
  <c r="F72" i="3"/>
  <c r="D268" i="6"/>
  <c r="H6" i="5"/>
  <c r="B244" i="6"/>
  <c r="C244" i="6"/>
  <c r="I6" i="5"/>
  <c r="B291" i="6"/>
  <c r="C291" i="6"/>
  <c r="J6" i="5"/>
  <c r="K6" i="5"/>
  <c r="B57" i="6"/>
  <c r="H10" i="3"/>
  <c r="L10" i="3"/>
  <c r="L11" i="3"/>
  <c r="L12" i="3"/>
  <c r="L13" i="3"/>
  <c r="L14" i="3"/>
  <c r="B342" i="6"/>
  <c r="B350" i="6"/>
  <c r="B337" i="6"/>
  <c r="B338" i="6"/>
  <c r="B339" i="6"/>
  <c r="B340" i="6"/>
  <c r="B341" i="6"/>
  <c r="B343" i="6"/>
  <c r="B344" i="6"/>
  <c r="B345" i="6"/>
  <c r="B346" i="6"/>
  <c r="C337" i="6"/>
  <c r="C338" i="6"/>
  <c r="C339" i="6"/>
  <c r="C340" i="6"/>
  <c r="C341" i="6"/>
  <c r="C342" i="6"/>
  <c r="C343" i="6"/>
  <c r="C344" i="6"/>
  <c r="C345" i="6"/>
  <c r="C346" i="6"/>
  <c r="C347" i="6"/>
  <c r="C350" i="6"/>
  <c r="D30" i="5"/>
  <c r="F30" i="5"/>
  <c r="B351" i="6"/>
  <c r="C351" i="6"/>
  <c r="D31" i="5"/>
  <c r="F31" i="5"/>
  <c r="B314" i="6"/>
  <c r="C314" i="6"/>
  <c r="C32" i="5"/>
  <c r="B352" i="6"/>
  <c r="C352" i="6"/>
  <c r="D32" i="5"/>
  <c r="B375" i="6"/>
  <c r="C375" i="6"/>
  <c r="E32" i="5"/>
  <c r="F32" i="5"/>
  <c r="B315" i="6"/>
  <c r="C315" i="6"/>
  <c r="C33" i="5"/>
  <c r="B353" i="6"/>
  <c r="C353" i="6"/>
  <c r="D33" i="5"/>
  <c r="B376" i="6"/>
  <c r="C376" i="6"/>
  <c r="E33" i="5"/>
  <c r="F33" i="5"/>
  <c r="B316" i="6"/>
  <c r="C316" i="6"/>
  <c r="C34" i="5"/>
  <c r="B354" i="6"/>
  <c r="C354" i="6"/>
  <c r="D34" i="5"/>
  <c r="B377" i="6"/>
  <c r="C377" i="6"/>
  <c r="E34" i="5"/>
  <c r="F34" i="5"/>
  <c r="B317" i="6"/>
  <c r="C317" i="6"/>
  <c r="C35" i="5"/>
  <c r="B355" i="6"/>
  <c r="C355" i="6"/>
  <c r="D35" i="5"/>
  <c r="B378" i="6"/>
  <c r="C378" i="6"/>
  <c r="E35" i="5"/>
  <c r="F35" i="5"/>
  <c r="B318" i="6"/>
  <c r="C318" i="6"/>
  <c r="C36" i="5"/>
  <c r="B356" i="6"/>
  <c r="C356" i="6"/>
  <c r="D36" i="5"/>
  <c r="B379" i="6"/>
  <c r="C379" i="6"/>
  <c r="E36" i="5"/>
  <c r="F36" i="5"/>
  <c r="B319" i="6"/>
  <c r="C319" i="6"/>
  <c r="C37" i="5"/>
  <c r="B357" i="6"/>
  <c r="C357" i="6"/>
  <c r="D37" i="5"/>
  <c r="B380" i="6"/>
  <c r="C380" i="6"/>
  <c r="E37" i="5"/>
  <c r="F37" i="5"/>
  <c r="B320" i="6"/>
  <c r="C320" i="6"/>
  <c r="C38" i="5"/>
  <c r="B358" i="6"/>
  <c r="C358" i="6"/>
  <c r="D38" i="5"/>
  <c r="B381" i="6"/>
  <c r="C381" i="6"/>
  <c r="E38" i="5"/>
  <c r="F38" i="5"/>
  <c r="B321" i="6"/>
  <c r="C321" i="6"/>
  <c r="C39" i="5"/>
  <c r="B359" i="6"/>
  <c r="C359" i="6"/>
  <c r="D39" i="5"/>
  <c r="B382" i="6"/>
  <c r="C382" i="6"/>
  <c r="E39" i="5"/>
  <c r="F39" i="5"/>
  <c r="B322" i="6"/>
  <c r="C322" i="6"/>
  <c r="C40" i="5"/>
  <c r="B360" i="6"/>
  <c r="C360" i="6"/>
  <c r="D40" i="5"/>
  <c r="B383" i="6"/>
  <c r="C383" i="6"/>
  <c r="E40" i="5"/>
  <c r="F40" i="5"/>
  <c r="B323" i="6"/>
  <c r="C323" i="6"/>
  <c r="C41" i="5"/>
  <c r="B361" i="6"/>
  <c r="C361" i="6"/>
  <c r="D41" i="5"/>
  <c r="B384" i="6"/>
  <c r="C384" i="6"/>
  <c r="E41" i="5"/>
  <c r="F41" i="5"/>
  <c r="B324" i="6"/>
  <c r="C324" i="6"/>
  <c r="C42" i="5"/>
  <c r="B362" i="6"/>
  <c r="C362" i="6"/>
  <c r="D42" i="5"/>
  <c r="B385" i="6"/>
  <c r="C385" i="6"/>
  <c r="E42" i="5"/>
  <c r="F42" i="5"/>
  <c r="B325" i="6"/>
  <c r="C325" i="6"/>
  <c r="C43" i="5"/>
  <c r="B363" i="6"/>
  <c r="C363" i="6"/>
  <c r="D43" i="5"/>
  <c r="B386" i="6"/>
  <c r="C386" i="6"/>
  <c r="E43" i="5"/>
  <c r="F43" i="5"/>
  <c r="B326" i="6"/>
  <c r="C326" i="6"/>
  <c r="C44" i="5"/>
  <c r="B364" i="6"/>
  <c r="C364" i="6"/>
  <c r="D44" i="5"/>
  <c r="B387" i="6"/>
  <c r="C387" i="6"/>
  <c r="E44" i="5"/>
  <c r="F44" i="5"/>
  <c r="B327" i="6"/>
  <c r="C327" i="6"/>
  <c r="C45" i="5"/>
  <c r="B365" i="6"/>
  <c r="C365" i="6"/>
  <c r="D45" i="5"/>
  <c r="B388" i="6"/>
  <c r="C388" i="6"/>
  <c r="E45" i="5"/>
  <c r="F45" i="5"/>
  <c r="B328" i="6"/>
  <c r="C328" i="6"/>
  <c r="C46" i="5"/>
  <c r="B366" i="6"/>
  <c r="C366" i="6"/>
  <c r="D46" i="5"/>
  <c r="B389" i="6"/>
  <c r="C389" i="6"/>
  <c r="E46" i="5"/>
  <c r="F46" i="5"/>
  <c r="B329" i="6"/>
  <c r="C329" i="6"/>
  <c r="C47" i="5"/>
  <c r="B367" i="6"/>
  <c r="C367" i="6"/>
  <c r="D47" i="5"/>
  <c r="B390" i="6"/>
  <c r="C390" i="6"/>
  <c r="E47" i="5"/>
  <c r="F47" i="5"/>
  <c r="B330" i="6"/>
  <c r="C330" i="6"/>
  <c r="C48" i="5"/>
  <c r="B368" i="6"/>
  <c r="C368" i="6"/>
  <c r="D48" i="5"/>
  <c r="B391" i="6"/>
  <c r="C391" i="6"/>
  <c r="E48" i="5"/>
  <c r="F48" i="5"/>
  <c r="B331" i="6"/>
  <c r="C331" i="6"/>
  <c r="C49" i="5"/>
  <c r="B369" i="6"/>
  <c r="C369" i="6"/>
  <c r="D49" i="5"/>
  <c r="B392" i="6"/>
  <c r="C392" i="6"/>
  <c r="E49" i="5"/>
  <c r="F49" i="5"/>
  <c r="B332" i="6"/>
  <c r="C332" i="6"/>
  <c r="C50" i="5"/>
  <c r="B370" i="6"/>
  <c r="C370" i="6"/>
  <c r="D50" i="5"/>
  <c r="B393" i="6"/>
  <c r="C393" i="6"/>
  <c r="E50" i="5"/>
  <c r="F50" i="5"/>
  <c r="F51" i="5"/>
  <c r="C135" i="3"/>
  <c r="C136" i="3"/>
  <c r="C137" i="3"/>
  <c r="I10" i="3"/>
  <c r="C57" i="6"/>
  <c r="C7" i="5"/>
  <c r="B81" i="6"/>
  <c r="C81" i="6"/>
  <c r="D7" i="5"/>
  <c r="B128" i="6"/>
  <c r="I33" i="3"/>
  <c r="C128" i="6"/>
  <c r="E7" i="5"/>
  <c r="B174" i="6"/>
  <c r="J49" i="3"/>
  <c r="C174" i="6"/>
  <c r="B197" i="6"/>
  <c r="B54" i="3"/>
  <c r="E59" i="3"/>
  <c r="F59" i="3"/>
  <c r="D197" i="6"/>
  <c r="G59" i="3"/>
  <c r="E197" i="6"/>
  <c r="F197" i="6"/>
  <c r="I59" i="3"/>
  <c r="G197" i="6"/>
  <c r="F7" i="5"/>
  <c r="B221" i="6"/>
  <c r="F76" i="3"/>
  <c r="F77" i="3"/>
  <c r="F78" i="3"/>
  <c r="C221" i="6"/>
  <c r="G7" i="5"/>
  <c r="F69" i="3"/>
  <c r="C269" i="6"/>
  <c r="B269" i="6"/>
  <c r="D269" i="6"/>
  <c r="H7" i="5"/>
  <c r="B245" i="6"/>
  <c r="C245" i="6"/>
  <c r="I7" i="5"/>
  <c r="B292" i="6"/>
  <c r="C292" i="6"/>
  <c r="J7" i="5"/>
  <c r="K7" i="5"/>
  <c r="B58" i="6"/>
  <c r="C58" i="6"/>
  <c r="C8" i="5"/>
  <c r="B82" i="6"/>
  <c r="C82" i="6"/>
  <c r="D8" i="5"/>
  <c r="B129" i="6"/>
  <c r="C129" i="6"/>
  <c r="E8" i="5"/>
  <c r="B175" i="6"/>
  <c r="C175" i="6"/>
  <c r="B198" i="6"/>
  <c r="D198" i="6"/>
  <c r="E198" i="6"/>
  <c r="F198" i="6"/>
  <c r="G198" i="6"/>
  <c r="F8" i="5"/>
  <c r="B222" i="6"/>
  <c r="C222" i="6"/>
  <c r="G8" i="5"/>
  <c r="C270" i="6"/>
  <c r="B270" i="6"/>
  <c r="D270" i="6"/>
  <c r="H8" i="5"/>
  <c r="B246" i="6"/>
  <c r="C246" i="6"/>
  <c r="I8" i="5"/>
  <c r="B293" i="6"/>
  <c r="C293" i="6"/>
  <c r="J8" i="5"/>
  <c r="K8" i="5"/>
  <c r="B59" i="6"/>
  <c r="C59" i="6"/>
  <c r="C9" i="5"/>
  <c r="B83" i="6"/>
  <c r="C83" i="6"/>
  <c r="D9" i="5"/>
  <c r="B130" i="6"/>
  <c r="C130" i="6"/>
  <c r="E9" i="5"/>
  <c r="B176" i="6"/>
  <c r="C176" i="6"/>
  <c r="B199" i="6"/>
  <c r="D199" i="6"/>
  <c r="E199" i="6"/>
  <c r="F199" i="6"/>
  <c r="G199" i="6"/>
  <c r="F9" i="5"/>
  <c r="B223" i="6"/>
  <c r="C223" i="6"/>
  <c r="G9" i="5"/>
  <c r="C271" i="6"/>
  <c r="B271" i="6"/>
  <c r="D271" i="6"/>
  <c r="H9" i="5"/>
  <c r="B247" i="6"/>
  <c r="C247" i="6"/>
  <c r="I9" i="5"/>
  <c r="B294" i="6"/>
  <c r="C294" i="6"/>
  <c r="J9" i="5"/>
  <c r="K9" i="5"/>
  <c r="B60" i="6"/>
  <c r="C60" i="6"/>
  <c r="C10" i="5"/>
  <c r="B84" i="6"/>
  <c r="C84" i="6"/>
  <c r="D10" i="5"/>
  <c r="B131" i="6"/>
  <c r="C131" i="6"/>
  <c r="E10" i="5"/>
  <c r="B177" i="6"/>
  <c r="C177" i="6"/>
  <c r="B200" i="6"/>
  <c r="D200" i="6"/>
  <c r="E200" i="6"/>
  <c r="F200" i="6"/>
  <c r="G200" i="6"/>
  <c r="F10" i="5"/>
  <c r="B224" i="6"/>
  <c r="C224" i="6"/>
  <c r="G10" i="5"/>
  <c r="C272" i="6"/>
  <c r="B272" i="6"/>
  <c r="D272" i="6"/>
  <c r="H10" i="5"/>
  <c r="B248" i="6"/>
  <c r="F87" i="3"/>
  <c r="C248" i="6"/>
  <c r="I10" i="5"/>
  <c r="B295" i="6"/>
  <c r="C295" i="6"/>
  <c r="J10" i="5"/>
  <c r="K10" i="5"/>
  <c r="B61" i="6"/>
  <c r="C61" i="6"/>
  <c r="C11" i="5"/>
  <c r="B85" i="6"/>
  <c r="C85" i="6"/>
  <c r="D11" i="5"/>
  <c r="B132" i="6"/>
  <c r="I34" i="3"/>
  <c r="I35" i="3"/>
  <c r="I36" i="3"/>
  <c r="I37" i="3"/>
  <c r="I38" i="3"/>
  <c r="I39" i="3"/>
  <c r="C132" i="6"/>
  <c r="E11" i="5"/>
  <c r="B178" i="6"/>
  <c r="C178" i="6"/>
  <c r="B201" i="6"/>
  <c r="D201" i="6"/>
  <c r="E201" i="6"/>
  <c r="F201" i="6"/>
  <c r="G201" i="6"/>
  <c r="F11" i="5"/>
  <c r="B225" i="6"/>
  <c r="C225" i="6"/>
  <c r="G11" i="5"/>
  <c r="C273" i="6"/>
  <c r="B273" i="6"/>
  <c r="D273" i="6"/>
  <c r="H11" i="5"/>
  <c r="B249" i="6"/>
  <c r="C249" i="6"/>
  <c r="I11" i="5"/>
  <c r="B296" i="6"/>
  <c r="C296" i="6"/>
  <c r="J11" i="5"/>
  <c r="K11" i="5"/>
  <c r="B62" i="6"/>
  <c r="C62" i="6"/>
  <c r="C12" i="5"/>
  <c r="B86" i="6"/>
  <c r="C86" i="6"/>
  <c r="D12" i="5"/>
  <c r="B133" i="6"/>
  <c r="C133" i="6"/>
  <c r="E12" i="5"/>
  <c r="B179" i="6"/>
  <c r="C179" i="6"/>
  <c r="B202" i="6"/>
  <c r="D202" i="6"/>
  <c r="E202" i="6"/>
  <c r="F202" i="6"/>
  <c r="G202" i="6"/>
  <c r="F12" i="5"/>
  <c r="B226" i="6"/>
  <c r="C226" i="6"/>
  <c r="G12" i="5"/>
  <c r="C274" i="6"/>
  <c r="B274" i="6"/>
  <c r="D274" i="6"/>
  <c r="H12" i="5"/>
  <c r="B250" i="6"/>
  <c r="C250" i="6"/>
  <c r="I12" i="5"/>
  <c r="B297" i="6"/>
  <c r="C297" i="6"/>
  <c r="J12" i="5"/>
  <c r="K12" i="5"/>
  <c r="B63" i="6"/>
  <c r="C63" i="6"/>
  <c r="C13" i="5"/>
  <c r="B87" i="6"/>
  <c r="C87" i="6"/>
  <c r="D13" i="5"/>
  <c r="B134" i="6"/>
  <c r="C134" i="6"/>
  <c r="E13" i="5"/>
  <c r="B180" i="6"/>
  <c r="C180" i="6"/>
  <c r="B203" i="6"/>
  <c r="D203" i="6"/>
  <c r="E203" i="6"/>
  <c r="F203" i="6"/>
  <c r="G203" i="6"/>
  <c r="F13" i="5"/>
  <c r="B227" i="6"/>
  <c r="C227" i="6"/>
  <c r="G13" i="5"/>
  <c r="C275" i="6"/>
  <c r="B275" i="6"/>
  <c r="D275" i="6"/>
  <c r="H13" i="5"/>
  <c r="B251" i="6"/>
  <c r="C251" i="6"/>
  <c r="I13" i="5"/>
  <c r="B298" i="6"/>
  <c r="C298" i="6"/>
  <c r="J13" i="5"/>
  <c r="K13" i="5"/>
  <c r="B64" i="6"/>
  <c r="C64" i="6"/>
  <c r="C14" i="5"/>
  <c r="B88" i="6"/>
  <c r="C88" i="6"/>
  <c r="D14" i="5"/>
  <c r="B135" i="6"/>
  <c r="C135" i="6"/>
  <c r="E14" i="5"/>
  <c r="B181" i="6"/>
  <c r="C181" i="6"/>
  <c r="B204" i="6"/>
  <c r="D204" i="6"/>
  <c r="E204" i="6"/>
  <c r="F204" i="6"/>
  <c r="G204" i="6"/>
  <c r="F14" i="5"/>
  <c r="B228" i="6"/>
  <c r="C228" i="6"/>
  <c r="G14" i="5"/>
  <c r="C276" i="6"/>
  <c r="B276" i="6"/>
  <c r="D276" i="6"/>
  <c r="H14" i="5"/>
  <c r="B252" i="6"/>
  <c r="C252" i="6"/>
  <c r="I14" i="5"/>
  <c r="B299" i="6"/>
  <c r="C299" i="6"/>
  <c r="J14" i="5"/>
  <c r="K14" i="5"/>
  <c r="B65" i="6"/>
  <c r="C65" i="6"/>
  <c r="C15" i="5"/>
  <c r="B89" i="6"/>
  <c r="C89" i="6"/>
  <c r="D15" i="5"/>
  <c r="B136" i="6"/>
  <c r="C136" i="6"/>
  <c r="E15" i="5"/>
  <c r="B182" i="6"/>
  <c r="C182" i="6"/>
  <c r="B205" i="6"/>
  <c r="D205" i="6"/>
  <c r="E205" i="6"/>
  <c r="F205" i="6"/>
  <c r="G205" i="6"/>
  <c r="F15" i="5"/>
  <c r="B229" i="6"/>
  <c r="C229" i="6"/>
  <c r="G15" i="5"/>
  <c r="C277" i="6"/>
  <c r="B277" i="6"/>
  <c r="D277" i="6"/>
  <c r="H15" i="5"/>
  <c r="B253" i="6"/>
  <c r="C253" i="6"/>
  <c r="I15" i="5"/>
  <c r="B300" i="6"/>
  <c r="C300" i="6"/>
  <c r="J15" i="5"/>
  <c r="K15" i="5"/>
  <c r="B66" i="6"/>
  <c r="C66" i="6"/>
  <c r="C16" i="5"/>
  <c r="B90" i="6"/>
  <c r="C90" i="6"/>
  <c r="D16" i="5"/>
  <c r="B137" i="6"/>
  <c r="C137" i="6"/>
  <c r="E16" i="5"/>
  <c r="B183" i="6"/>
  <c r="C183" i="6"/>
  <c r="B206" i="6"/>
  <c r="D206" i="6"/>
  <c r="E206" i="6"/>
  <c r="F206" i="6"/>
  <c r="G206" i="6"/>
  <c r="F16" i="5"/>
  <c r="B230" i="6"/>
  <c r="C230" i="6"/>
  <c r="G16" i="5"/>
  <c r="C278" i="6"/>
  <c r="B278" i="6"/>
  <c r="D278" i="6"/>
  <c r="H16" i="5"/>
  <c r="B254" i="6"/>
  <c r="C254" i="6"/>
  <c r="I16" i="5"/>
  <c r="B301" i="6"/>
  <c r="C301" i="6"/>
  <c r="J16" i="5"/>
  <c r="K16" i="5"/>
  <c r="B67" i="6"/>
  <c r="C67" i="6"/>
  <c r="C17" i="5"/>
  <c r="B91" i="6"/>
  <c r="C91" i="6"/>
  <c r="D17" i="5"/>
  <c r="B138" i="6"/>
  <c r="C138" i="6"/>
  <c r="E17" i="5"/>
  <c r="B184" i="6"/>
  <c r="C184" i="6"/>
  <c r="B207" i="6"/>
  <c r="D207" i="6"/>
  <c r="E207" i="6"/>
  <c r="F207" i="6"/>
  <c r="G207" i="6"/>
  <c r="F17" i="5"/>
  <c r="B231" i="6"/>
  <c r="C231" i="6"/>
  <c r="G17" i="5"/>
  <c r="C279" i="6"/>
  <c r="B279" i="6"/>
  <c r="D279" i="6"/>
  <c r="H17" i="5"/>
  <c r="B255" i="6"/>
  <c r="C255" i="6"/>
  <c r="I17" i="5"/>
  <c r="B302" i="6"/>
  <c r="C302" i="6"/>
  <c r="J17" i="5"/>
  <c r="K17" i="5"/>
  <c r="B68" i="6"/>
  <c r="C68" i="6"/>
  <c r="C18" i="5"/>
  <c r="B92" i="6"/>
  <c r="C92" i="6"/>
  <c r="D18" i="5"/>
  <c r="B139" i="6"/>
  <c r="C139" i="6"/>
  <c r="E18" i="5"/>
  <c r="B185" i="6"/>
  <c r="C185" i="6"/>
  <c r="B208" i="6"/>
  <c r="D208" i="6"/>
  <c r="E208" i="6"/>
  <c r="F208" i="6"/>
  <c r="G208" i="6"/>
  <c r="F18" i="5"/>
  <c r="B232" i="6"/>
  <c r="C232" i="6"/>
  <c r="G18" i="5"/>
  <c r="C280" i="6"/>
  <c r="B280" i="6"/>
  <c r="D280" i="6"/>
  <c r="H18" i="5"/>
  <c r="B256" i="6"/>
  <c r="C256" i="6"/>
  <c r="I18" i="5"/>
  <c r="B303" i="6"/>
  <c r="C303" i="6"/>
  <c r="J18" i="5"/>
  <c r="K18" i="5"/>
  <c r="B69" i="6"/>
  <c r="C69" i="6"/>
  <c r="C19" i="5"/>
  <c r="B93" i="6"/>
  <c r="C93" i="6"/>
  <c r="D19" i="5"/>
  <c r="B140" i="6"/>
  <c r="C140" i="6"/>
  <c r="E19" i="5"/>
  <c r="B186" i="6"/>
  <c r="C186" i="6"/>
  <c r="B209" i="6"/>
  <c r="D209" i="6"/>
  <c r="E209" i="6"/>
  <c r="F209" i="6"/>
  <c r="G209" i="6"/>
  <c r="F19" i="5"/>
  <c r="B233" i="6"/>
  <c r="C233" i="6"/>
  <c r="G19" i="5"/>
  <c r="C281" i="6"/>
  <c r="B281" i="6"/>
  <c r="D281" i="6"/>
  <c r="H19" i="5"/>
  <c r="B257" i="6"/>
  <c r="C257" i="6"/>
  <c r="I19" i="5"/>
  <c r="B304" i="6"/>
  <c r="C304" i="6"/>
  <c r="J19" i="5"/>
  <c r="K19" i="5"/>
  <c r="B70" i="6"/>
  <c r="C70" i="6"/>
  <c r="C20" i="5"/>
  <c r="B94" i="6"/>
  <c r="C94" i="6"/>
  <c r="D20" i="5"/>
  <c r="B141" i="6"/>
  <c r="C141" i="6"/>
  <c r="E20" i="5"/>
  <c r="B187" i="6"/>
  <c r="C187" i="6"/>
  <c r="B210" i="6"/>
  <c r="D210" i="6"/>
  <c r="E210" i="6"/>
  <c r="F210" i="6"/>
  <c r="G210" i="6"/>
  <c r="F20" i="5"/>
  <c r="B234" i="6"/>
  <c r="C234" i="6"/>
  <c r="G20" i="5"/>
  <c r="C282" i="6"/>
  <c r="B282" i="6"/>
  <c r="D282" i="6"/>
  <c r="H20" i="5"/>
  <c r="B258" i="6"/>
  <c r="C258" i="6"/>
  <c r="I20" i="5"/>
  <c r="B305" i="6"/>
  <c r="C305" i="6"/>
  <c r="J20" i="5"/>
  <c r="K20" i="5"/>
  <c r="B71" i="6"/>
  <c r="C71" i="6"/>
  <c r="C21" i="5"/>
  <c r="B95" i="6"/>
  <c r="C95" i="6"/>
  <c r="D21" i="5"/>
  <c r="B142" i="6"/>
  <c r="C142" i="6"/>
  <c r="E21" i="5"/>
  <c r="B188" i="6"/>
  <c r="C188" i="6"/>
  <c r="B211" i="6"/>
  <c r="D211" i="6"/>
  <c r="E211" i="6"/>
  <c r="F211" i="6"/>
  <c r="G211" i="6"/>
  <c r="F21" i="5"/>
  <c r="B235" i="6"/>
  <c r="C235" i="6"/>
  <c r="G21" i="5"/>
  <c r="C283" i="6"/>
  <c r="B283" i="6"/>
  <c r="D283" i="6"/>
  <c r="H21" i="5"/>
  <c r="B259" i="6"/>
  <c r="C259" i="6"/>
  <c r="I21" i="5"/>
  <c r="B306" i="6"/>
  <c r="C306" i="6"/>
  <c r="J21" i="5"/>
  <c r="K21" i="5"/>
  <c r="B72" i="6"/>
  <c r="C72" i="6"/>
  <c r="C22" i="5"/>
  <c r="B96" i="6"/>
  <c r="C96" i="6"/>
  <c r="D22" i="5"/>
  <c r="B143" i="6"/>
  <c r="C143" i="6"/>
  <c r="E22" i="5"/>
  <c r="B189" i="6"/>
  <c r="C189" i="6"/>
  <c r="B212" i="6"/>
  <c r="D212" i="6"/>
  <c r="E212" i="6"/>
  <c r="F212" i="6"/>
  <c r="G212" i="6"/>
  <c r="F22" i="5"/>
  <c r="B236" i="6"/>
  <c r="C236" i="6"/>
  <c r="G22" i="5"/>
  <c r="C284" i="6"/>
  <c r="B284" i="6"/>
  <c r="D284" i="6"/>
  <c r="H22" i="5"/>
  <c r="B260" i="6"/>
  <c r="C260" i="6"/>
  <c r="I22" i="5"/>
  <c r="B307" i="6"/>
  <c r="C307" i="6"/>
  <c r="J22" i="5"/>
  <c r="K22" i="5"/>
  <c r="B73" i="6"/>
  <c r="C73" i="6"/>
  <c r="C23" i="5"/>
  <c r="B97" i="6"/>
  <c r="C97" i="6"/>
  <c r="D23" i="5"/>
  <c r="B144" i="6"/>
  <c r="C144" i="6"/>
  <c r="E23" i="5"/>
  <c r="B190" i="6"/>
  <c r="C190" i="6"/>
  <c r="B213" i="6"/>
  <c r="D213" i="6"/>
  <c r="E213" i="6"/>
  <c r="F213" i="6"/>
  <c r="G213" i="6"/>
  <c r="F23" i="5"/>
  <c r="B237" i="6"/>
  <c r="C237" i="6"/>
  <c r="G23" i="5"/>
  <c r="C285" i="6"/>
  <c r="B285" i="6"/>
  <c r="D285" i="6"/>
  <c r="H23" i="5"/>
  <c r="B261" i="6"/>
  <c r="C261" i="6"/>
  <c r="I23" i="5"/>
  <c r="B308" i="6"/>
  <c r="C308" i="6"/>
  <c r="J23" i="5"/>
  <c r="K23" i="5"/>
  <c r="B74" i="6"/>
  <c r="C74" i="6"/>
  <c r="C24" i="5"/>
  <c r="B98" i="6"/>
  <c r="C98" i="6"/>
  <c r="D24" i="5"/>
  <c r="B145" i="6"/>
  <c r="C145" i="6"/>
  <c r="E24" i="5"/>
  <c r="B191" i="6"/>
  <c r="C191" i="6"/>
  <c r="B214" i="6"/>
  <c r="D214" i="6"/>
  <c r="E214" i="6"/>
  <c r="F214" i="6"/>
  <c r="G214" i="6"/>
  <c r="F24" i="5"/>
  <c r="B238" i="6"/>
  <c r="C238" i="6"/>
  <c r="G24" i="5"/>
  <c r="C286" i="6"/>
  <c r="B286" i="6"/>
  <c r="D286" i="6"/>
  <c r="H24" i="5"/>
  <c r="B262" i="6"/>
  <c r="C262" i="6"/>
  <c r="I24" i="5"/>
  <c r="B309" i="6"/>
  <c r="C309" i="6"/>
  <c r="J24" i="5"/>
  <c r="K24" i="5"/>
  <c r="B75" i="6"/>
  <c r="C75" i="6"/>
  <c r="C25" i="5"/>
  <c r="B99" i="6"/>
  <c r="C99" i="6"/>
  <c r="D25" i="5"/>
  <c r="B146" i="6"/>
  <c r="C146" i="6"/>
  <c r="E25" i="5"/>
  <c r="B192" i="6"/>
  <c r="C192" i="6"/>
  <c r="B215" i="6"/>
  <c r="D215" i="6"/>
  <c r="E215" i="6"/>
  <c r="F215" i="6"/>
  <c r="G215" i="6"/>
  <c r="F25" i="5"/>
  <c r="B239" i="6"/>
  <c r="C239" i="6"/>
  <c r="G25" i="5"/>
  <c r="C287" i="6"/>
  <c r="B287" i="6"/>
  <c r="D287" i="6"/>
  <c r="H25" i="5"/>
  <c r="B263" i="6"/>
  <c r="C263" i="6"/>
  <c r="I25" i="5"/>
  <c r="B310" i="6"/>
  <c r="C310" i="6"/>
  <c r="J25" i="5"/>
  <c r="K25" i="5"/>
  <c r="K26" i="5"/>
  <c r="C12" i="8"/>
  <c r="B105" i="6"/>
  <c r="H33" i="3"/>
  <c r="C105" i="6"/>
  <c r="B106" i="6"/>
  <c r="C106" i="6"/>
  <c r="B107" i="6"/>
  <c r="C107" i="6"/>
  <c r="B108" i="6"/>
  <c r="C108" i="6"/>
  <c r="B109" i="6"/>
  <c r="H34" i="3"/>
  <c r="H35" i="3"/>
  <c r="H36" i="3"/>
  <c r="H37" i="3"/>
  <c r="H38" i="3"/>
  <c r="H39" i="3"/>
  <c r="C109" i="6"/>
  <c r="B110" i="6"/>
  <c r="C110" i="6"/>
  <c r="B111" i="6"/>
  <c r="C111" i="6"/>
  <c r="B112" i="6"/>
  <c r="C112" i="6"/>
  <c r="B113" i="6"/>
  <c r="C113" i="6"/>
  <c r="B114" i="6"/>
  <c r="C114" i="6"/>
  <c r="B115" i="6"/>
  <c r="C115" i="6"/>
  <c r="B116" i="6"/>
  <c r="C116" i="6"/>
  <c r="B117" i="6"/>
  <c r="C117" i="6"/>
  <c r="B118" i="6"/>
  <c r="C118" i="6"/>
  <c r="B119" i="6"/>
  <c r="C119" i="6"/>
  <c r="B120" i="6"/>
  <c r="C120" i="6"/>
  <c r="B121" i="6"/>
  <c r="C121" i="6"/>
  <c r="B122" i="6"/>
  <c r="C122" i="6"/>
  <c r="B123" i="6"/>
  <c r="C123" i="6"/>
  <c r="B104" i="6"/>
  <c r="C104" i="6"/>
  <c r="B98" i="2"/>
  <c r="B427" i="6"/>
  <c r="B527" i="6"/>
  <c r="B569" i="6"/>
  <c r="N98" i="2"/>
  <c r="E569" i="6"/>
  <c r="C98" i="2"/>
  <c r="C427" i="6"/>
  <c r="C527" i="6"/>
  <c r="C569" i="6"/>
  <c r="D569" i="6"/>
  <c r="G569" i="6"/>
  <c r="H569" i="6"/>
  <c r="I569" i="6"/>
  <c r="B99" i="2"/>
  <c r="B428" i="6"/>
  <c r="B528" i="6"/>
  <c r="B570" i="6"/>
  <c r="C99" i="2"/>
  <c r="C428" i="6"/>
  <c r="C528" i="6"/>
  <c r="C570" i="6"/>
  <c r="D570" i="6"/>
  <c r="N99" i="2"/>
  <c r="E570" i="6"/>
  <c r="F570" i="6"/>
  <c r="G570" i="6"/>
  <c r="H570" i="6"/>
  <c r="I570" i="6"/>
  <c r="B100" i="2"/>
  <c r="B429" i="6"/>
  <c r="B529" i="6"/>
  <c r="B571" i="6"/>
  <c r="N100" i="2"/>
  <c r="E571" i="6"/>
  <c r="C100" i="2"/>
  <c r="C429" i="6"/>
  <c r="C529" i="6"/>
  <c r="C571" i="6"/>
  <c r="D571" i="6"/>
  <c r="G571" i="6"/>
  <c r="H571" i="6"/>
  <c r="I571" i="6"/>
  <c r="B101" i="2"/>
  <c r="B430" i="6"/>
  <c r="B530" i="6"/>
  <c r="B572" i="6"/>
  <c r="C101" i="2"/>
  <c r="C430" i="6"/>
  <c r="C530" i="6"/>
  <c r="C572" i="6"/>
  <c r="D572" i="6"/>
  <c r="N101" i="2"/>
  <c r="E572" i="6"/>
  <c r="F572" i="6"/>
  <c r="G572" i="6"/>
  <c r="H572" i="6"/>
  <c r="I572" i="6"/>
  <c r="B102" i="2"/>
  <c r="B431" i="6"/>
  <c r="B531" i="6"/>
  <c r="B573" i="6"/>
  <c r="N102" i="2"/>
  <c r="E573" i="6"/>
  <c r="C102" i="2"/>
  <c r="C431" i="6"/>
  <c r="C531" i="6"/>
  <c r="C573" i="6"/>
  <c r="D573" i="6"/>
  <c r="F573" i="6"/>
  <c r="G573" i="6"/>
  <c r="H573" i="6"/>
  <c r="I573" i="6"/>
  <c r="B103" i="2"/>
  <c r="B432" i="6"/>
  <c r="B532" i="6"/>
  <c r="B574" i="6"/>
  <c r="C103" i="2"/>
  <c r="C432" i="6"/>
  <c r="C532" i="6"/>
  <c r="C574" i="6"/>
  <c r="D574" i="6"/>
  <c r="N103" i="2"/>
  <c r="E574" i="6"/>
  <c r="F574" i="6"/>
  <c r="G574" i="6"/>
  <c r="H574" i="6"/>
  <c r="I574" i="6"/>
  <c r="B104" i="2"/>
  <c r="B433" i="6"/>
  <c r="B533" i="6"/>
  <c r="B575" i="6"/>
  <c r="N104" i="2"/>
  <c r="E575" i="6"/>
  <c r="C104" i="2"/>
  <c r="C433" i="6"/>
  <c r="C533" i="6"/>
  <c r="C575" i="6"/>
  <c r="D575" i="6"/>
  <c r="F575" i="6"/>
  <c r="G575" i="6"/>
  <c r="H575" i="6"/>
  <c r="I575" i="6"/>
  <c r="B105" i="2"/>
  <c r="B434" i="6"/>
  <c r="B534" i="6"/>
  <c r="B576" i="6"/>
  <c r="C105" i="2"/>
  <c r="C434" i="6"/>
  <c r="C534" i="6"/>
  <c r="C576" i="6"/>
  <c r="D576" i="6"/>
  <c r="N105" i="2"/>
  <c r="E576" i="6"/>
  <c r="F576" i="6"/>
  <c r="G576" i="6"/>
  <c r="H576" i="6"/>
  <c r="I576" i="6"/>
  <c r="B106" i="2"/>
  <c r="B435" i="6"/>
  <c r="B535" i="6"/>
  <c r="B577" i="6"/>
  <c r="N106" i="2"/>
  <c r="E577" i="6"/>
  <c r="C106" i="2"/>
  <c r="C435" i="6"/>
  <c r="C535" i="6"/>
  <c r="C577" i="6"/>
  <c r="D577" i="6"/>
  <c r="F577" i="6"/>
  <c r="G577" i="6"/>
  <c r="H577" i="6"/>
  <c r="I577" i="6"/>
  <c r="B107" i="2"/>
  <c r="B436" i="6"/>
  <c r="B536" i="6"/>
  <c r="B578" i="6"/>
  <c r="C107" i="2"/>
  <c r="C436" i="6"/>
  <c r="C536" i="6"/>
  <c r="C578" i="6"/>
  <c r="D578" i="6"/>
  <c r="N107" i="2"/>
  <c r="E578" i="6"/>
  <c r="F578" i="6"/>
  <c r="G578" i="6"/>
  <c r="H578" i="6"/>
  <c r="I578" i="6"/>
  <c r="B108" i="2"/>
  <c r="B437" i="6"/>
  <c r="B537" i="6"/>
  <c r="B579" i="6"/>
  <c r="N108" i="2"/>
  <c r="E579" i="6"/>
  <c r="C108" i="2"/>
  <c r="C437" i="6"/>
  <c r="C537" i="6"/>
  <c r="C579" i="6"/>
  <c r="D579" i="6"/>
  <c r="F579" i="6"/>
  <c r="G579" i="6"/>
  <c r="H579" i="6"/>
  <c r="I579" i="6"/>
  <c r="B109" i="2"/>
  <c r="B438" i="6"/>
  <c r="B538" i="6"/>
  <c r="B580" i="6"/>
  <c r="C109" i="2"/>
  <c r="C438" i="6"/>
  <c r="C538" i="6"/>
  <c r="C580" i="6"/>
  <c r="D580" i="6"/>
  <c r="N109" i="2"/>
  <c r="E580" i="6"/>
  <c r="F580" i="6"/>
  <c r="G580" i="6"/>
  <c r="H580" i="6"/>
  <c r="I580" i="6"/>
  <c r="B110" i="2"/>
  <c r="B439" i="6"/>
  <c r="B539" i="6"/>
  <c r="B581" i="6"/>
  <c r="N110" i="2"/>
  <c r="E581" i="6"/>
  <c r="C110" i="2"/>
  <c r="C439" i="6"/>
  <c r="C539" i="6"/>
  <c r="C581" i="6"/>
  <c r="D581" i="6"/>
  <c r="F581" i="6"/>
  <c r="G581" i="6"/>
  <c r="H581" i="6"/>
  <c r="I581" i="6"/>
  <c r="B111" i="2"/>
  <c r="B440" i="6"/>
  <c r="B540" i="6"/>
  <c r="B582" i="6"/>
  <c r="C111" i="2"/>
  <c r="C440" i="6"/>
  <c r="C540" i="6"/>
  <c r="C582" i="6"/>
  <c r="D582" i="6"/>
  <c r="N111" i="2"/>
  <c r="E582" i="6"/>
  <c r="F582" i="6"/>
  <c r="G582" i="6"/>
  <c r="H582" i="6"/>
  <c r="I582" i="6"/>
  <c r="B112" i="2"/>
  <c r="B441" i="6"/>
  <c r="B541" i="6"/>
  <c r="B583" i="6"/>
  <c r="N112" i="2"/>
  <c r="E583" i="6"/>
  <c r="C112" i="2"/>
  <c r="C441" i="6"/>
  <c r="C541" i="6"/>
  <c r="C583" i="6"/>
  <c r="D583" i="6"/>
  <c r="F583" i="6"/>
  <c r="G583" i="6"/>
  <c r="H583" i="6"/>
  <c r="I583" i="6"/>
  <c r="B113" i="2"/>
  <c r="B442" i="6"/>
  <c r="B542" i="6"/>
  <c r="B584" i="6"/>
  <c r="C113" i="2"/>
  <c r="C442" i="6"/>
  <c r="C542" i="6"/>
  <c r="C584" i="6"/>
  <c r="D584" i="6"/>
  <c r="N113" i="2"/>
  <c r="E584" i="6"/>
  <c r="F584" i="6"/>
  <c r="G584" i="6"/>
  <c r="H584" i="6"/>
  <c r="I584" i="6"/>
  <c r="B114" i="2"/>
  <c r="B443" i="6"/>
  <c r="B543" i="6"/>
  <c r="B585" i="6"/>
  <c r="N114" i="2"/>
  <c r="E585" i="6"/>
  <c r="C114" i="2"/>
  <c r="C443" i="6"/>
  <c r="C543" i="6"/>
  <c r="C585" i="6"/>
  <c r="D585" i="6"/>
  <c r="G585" i="6"/>
  <c r="H585" i="6"/>
  <c r="I585" i="6"/>
  <c r="B115" i="2"/>
  <c r="B444" i="6"/>
  <c r="B544" i="6"/>
  <c r="B586" i="6"/>
  <c r="C115" i="2"/>
  <c r="C444" i="6"/>
  <c r="C544" i="6"/>
  <c r="C586" i="6"/>
  <c r="D586" i="6"/>
  <c r="N115" i="2"/>
  <c r="E586" i="6"/>
  <c r="F586" i="6"/>
  <c r="G586" i="6"/>
  <c r="H586" i="6"/>
  <c r="I586" i="6"/>
  <c r="B116" i="2"/>
  <c r="B445" i="6"/>
  <c r="B545" i="6"/>
  <c r="B587" i="6"/>
  <c r="N116" i="2"/>
  <c r="E587" i="6"/>
  <c r="C116" i="2"/>
  <c r="C445" i="6"/>
  <c r="C545" i="6"/>
  <c r="C587" i="6"/>
  <c r="D587" i="6"/>
  <c r="G587" i="6"/>
  <c r="H587" i="6"/>
  <c r="I587" i="6"/>
  <c r="B117" i="2"/>
  <c r="B446" i="6"/>
  <c r="B546" i="6"/>
  <c r="B588" i="6"/>
  <c r="C117" i="2"/>
  <c r="C446" i="6"/>
  <c r="C546" i="6"/>
  <c r="C588" i="6"/>
  <c r="D588" i="6"/>
  <c r="N117" i="2"/>
  <c r="E588" i="6"/>
  <c r="F588" i="6"/>
  <c r="G588" i="6"/>
  <c r="H588" i="6"/>
  <c r="I588" i="6"/>
  <c r="B118" i="2"/>
  <c r="B447" i="6"/>
  <c r="B547" i="6"/>
  <c r="B589" i="6"/>
  <c r="N118" i="2"/>
  <c r="E589" i="6"/>
  <c r="C118" i="2"/>
  <c r="C447" i="6"/>
  <c r="C547" i="6"/>
  <c r="C589" i="6"/>
  <c r="D589" i="6"/>
  <c r="F589" i="6"/>
  <c r="G589" i="6"/>
  <c r="H589" i="6"/>
  <c r="I589" i="6"/>
  <c r="B119" i="2"/>
  <c r="B448" i="6"/>
  <c r="B548" i="6"/>
  <c r="B590" i="6"/>
  <c r="C119" i="2"/>
  <c r="C448" i="6"/>
  <c r="C548" i="6"/>
  <c r="C590" i="6"/>
  <c r="D590" i="6"/>
  <c r="N119" i="2"/>
  <c r="E590" i="6"/>
  <c r="F590" i="6"/>
  <c r="G590" i="6"/>
  <c r="H590" i="6"/>
  <c r="I590" i="6"/>
  <c r="B120" i="2"/>
  <c r="B449" i="6"/>
  <c r="B549" i="6"/>
  <c r="B591" i="6"/>
  <c r="N120" i="2"/>
  <c r="E591" i="6"/>
  <c r="C120" i="2"/>
  <c r="C449" i="6"/>
  <c r="C549" i="6"/>
  <c r="C591" i="6"/>
  <c r="D591" i="6"/>
  <c r="F591" i="6"/>
  <c r="G591" i="6"/>
  <c r="H591" i="6"/>
  <c r="I591" i="6"/>
  <c r="B121" i="2"/>
  <c r="B450" i="6"/>
  <c r="B550" i="6"/>
  <c r="B592" i="6"/>
  <c r="C121" i="2"/>
  <c r="C450" i="6"/>
  <c r="C550" i="6"/>
  <c r="C592" i="6"/>
  <c r="D592" i="6"/>
  <c r="N121" i="2"/>
  <c r="E592" i="6"/>
  <c r="F592" i="6"/>
  <c r="G592" i="6"/>
  <c r="H592" i="6"/>
  <c r="I592" i="6"/>
  <c r="B122" i="2"/>
  <c r="B451" i="6"/>
  <c r="B551" i="6"/>
  <c r="B593" i="6"/>
  <c r="N122" i="2"/>
  <c r="E593" i="6"/>
  <c r="C122" i="2"/>
  <c r="C451" i="6"/>
  <c r="C551" i="6"/>
  <c r="C593" i="6"/>
  <c r="D593" i="6"/>
  <c r="F593" i="6"/>
  <c r="G593" i="6"/>
  <c r="H593" i="6"/>
  <c r="I593" i="6"/>
  <c r="B123" i="2"/>
  <c r="B452" i="6"/>
  <c r="B552" i="6"/>
  <c r="B594" i="6"/>
  <c r="C123" i="2"/>
  <c r="C452" i="6"/>
  <c r="C552" i="6"/>
  <c r="C594" i="6"/>
  <c r="D594" i="6"/>
  <c r="N123" i="2"/>
  <c r="E594" i="6"/>
  <c r="F594" i="6"/>
  <c r="G594" i="6"/>
  <c r="H594" i="6"/>
  <c r="I594" i="6"/>
  <c r="B124" i="2"/>
  <c r="B453" i="6"/>
  <c r="B553" i="6"/>
  <c r="B595" i="6"/>
  <c r="N124" i="2"/>
  <c r="E595" i="6"/>
  <c r="C124" i="2"/>
  <c r="C453" i="6"/>
  <c r="C553" i="6"/>
  <c r="C595" i="6"/>
  <c r="D595" i="6"/>
  <c r="F595" i="6"/>
  <c r="G595" i="6"/>
  <c r="H595" i="6"/>
  <c r="I595" i="6"/>
  <c r="B125" i="2"/>
  <c r="B454" i="6"/>
  <c r="B554" i="6"/>
  <c r="B596" i="6"/>
  <c r="C125" i="2"/>
  <c r="C454" i="6"/>
  <c r="C554" i="6"/>
  <c r="C596" i="6"/>
  <c r="D596" i="6"/>
  <c r="N125" i="2"/>
  <c r="E596" i="6"/>
  <c r="F596" i="6"/>
  <c r="G596" i="6"/>
  <c r="H596" i="6"/>
  <c r="I596" i="6"/>
  <c r="B126" i="2"/>
  <c r="B455" i="6"/>
  <c r="B555" i="6"/>
  <c r="B597" i="6"/>
  <c r="N126" i="2"/>
  <c r="E597" i="6"/>
  <c r="C126" i="2"/>
  <c r="C455" i="6"/>
  <c r="C555" i="6"/>
  <c r="C597" i="6"/>
  <c r="D597" i="6"/>
  <c r="F597" i="6"/>
  <c r="G597" i="6"/>
  <c r="H597" i="6"/>
  <c r="I597" i="6"/>
  <c r="B127" i="2"/>
  <c r="B456" i="6"/>
  <c r="B556" i="6"/>
  <c r="B598" i="6"/>
  <c r="C127" i="2"/>
  <c r="C456" i="6"/>
  <c r="C556" i="6"/>
  <c r="C598" i="6"/>
  <c r="D598" i="6"/>
  <c r="N127" i="2"/>
  <c r="E598" i="6"/>
  <c r="F598" i="6"/>
  <c r="G598" i="6"/>
  <c r="H598" i="6"/>
  <c r="I598" i="6"/>
  <c r="B128" i="2"/>
  <c r="B457" i="6"/>
  <c r="B557" i="6"/>
  <c r="B599" i="6"/>
  <c r="N128" i="2"/>
  <c r="E599" i="6"/>
  <c r="C128" i="2"/>
  <c r="C457" i="6"/>
  <c r="C557" i="6"/>
  <c r="C599" i="6"/>
  <c r="D599" i="6"/>
  <c r="F599" i="6"/>
  <c r="G599" i="6"/>
  <c r="H599" i="6"/>
  <c r="I599" i="6"/>
  <c r="B129" i="2"/>
  <c r="B458" i="6"/>
  <c r="B558" i="6"/>
  <c r="B600" i="6"/>
  <c r="C129" i="2"/>
  <c r="C458" i="6"/>
  <c r="C558" i="6"/>
  <c r="C600" i="6"/>
  <c r="D600" i="6"/>
  <c r="N129" i="2"/>
  <c r="E600" i="6"/>
  <c r="F600" i="6"/>
  <c r="G600" i="6"/>
  <c r="H600" i="6"/>
  <c r="I600" i="6"/>
  <c r="B130" i="2"/>
  <c r="B459" i="6"/>
  <c r="B559" i="6"/>
  <c r="B601" i="6"/>
  <c r="N130" i="2"/>
  <c r="E601" i="6"/>
  <c r="C130" i="2"/>
  <c r="C459" i="6"/>
  <c r="C559" i="6"/>
  <c r="C601" i="6"/>
  <c r="D601" i="6"/>
  <c r="G601" i="6"/>
  <c r="H601" i="6"/>
  <c r="I601" i="6"/>
  <c r="B131" i="2"/>
  <c r="B460" i="6"/>
  <c r="B560" i="6"/>
  <c r="B602" i="6"/>
  <c r="C131" i="2"/>
  <c r="C460" i="6"/>
  <c r="C560" i="6"/>
  <c r="C602" i="6"/>
  <c r="D602" i="6"/>
  <c r="N131" i="2"/>
  <c r="E602" i="6"/>
  <c r="F602" i="6"/>
  <c r="G602" i="6"/>
  <c r="H602" i="6"/>
  <c r="I602" i="6"/>
  <c r="B132" i="2"/>
  <c r="B461" i="6"/>
  <c r="B561" i="6"/>
  <c r="B603" i="6"/>
  <c r="C132" i="2"/>
  <c r="C461" i="6"/>
  <c r="C561" i="6"/>
  <c r="C603" i="6"/>
  <c r="D603" i="6"/>
  <c r="N132" i="2"/>
  <c r="E603" i="6"/>
  <c r="F603" i="6"/>
  <c r="G603" i="6"/>
  <c r="H603" i="6"/>
  <c r="I603" i="6"/>
  <c r="B133" i="2"/>
  <c r="B462" i="6"/>
  <c r="B562" i="6"/>
  <c r="B604" i="6"/>
  <c r="C133" i="2"/>
  <c r="C462" i="6"/>
  <c r="C562" i="6"/>
  <c r="C604" i="6"/>
  <c r="D604" i="6"/>
  <c r="N133" i="2"/>
  <c r="E604" i="6"/>
  <c r="F604" i="6"/>
  <c r="G604" i="6"/>
  <c r="H604" i="6"/>
  <c r="I604" i="6"/>
  <c r="B134" i="2"/>
  <c r="B463" i="6"/>
  <c r="B563" i="6"/>
  <c r="B605" i="6"/>
  <c r="C134" i="2"/>
  <c r="C463" i="6"/>
  <c r="C563" i="6"/>
  <c r="C605" i="6"/>
  <c r="D605" i="6"/>
  <c r="N134" i="2"/>
  <c r="E605" i="6"/>
  <c r="F605" i="6"/>
  <c r="G605" i="6"/>
  <c r="H605" i="6"/>
  <c r="I605" i="6"/>
  <c r="G527" i="6"/>
  <c r="D528" i="6"/>
  <c r="G528" i="6"/>
  <c r="E529" i="6"/>
  <c r="D529" i="6"/>
  <c r="G529" i="6"/>
  <c r="G530" i="6"/>
  <c r="H531" i="6"/>
  <c r="I531" i="6"/>
  <c r="G531" i="6"/>
  <c r="G532" i="6"/>
  <c r="G533" i="6"/>
  <c r="G534" i="6"/>
  <c r="D535" i="6"/>
  <c r="E535" i="6"/>
  <c r="G535" i="6"/>
  <c r="H535" i="6"/>
  <c r="I535" i="6"/>
  <c r="E536" i="6"/>
  <c r="G536" i="6"/>
  <c r="D537" i="6"/>
  <c r="G537" i="6"/>
  <c r="G538" i="6"/>
  <c r="G539" i="6"/>
  <c r="D540" i="6"/>
  <c r="G540" i="6"/>
  <c r="G541" i="6"/>
  <c r="D542" i="6"/>
  <c r="E542" i="6"/>
  <c r="G542" i="6"/>
  <c r="H542" i="6"/>
  <c r="I542" i="6"/>
  <c r="G543" i="6"/>
  <c r="D544" i="6"/>
  <c r="E544" i="6"/>
  <c r="G544" i="6"/>
  <c r="H544" i="6"/>
  <c r="I544" i="6"/>
  <c r="E545" i="6"/>
  <c r="G545" i="6"/>
  <c r="G546" i="6"/>
  <c r="D547" i="6"/>
  <c r="G547" i="6"/>
  <c r="G548" i="6"/>
  <c r="D549" i="6"/>
  <c r="E549" i="6"/>
  <c r="G549" i="6"/>
  <c r="H549" i="6"/>
  <c r="I549" i="6"/>
  <c r="G550" i="6"/>
  <c r="D551" i="6"/>
  <c r="E551" i="6"/>
  <c r="G551" i="6"/>
  <c r="H551" i="6"/>
  <c r="I551" i="6"/>
  <c r="E552" i="6"/>
  <c r="G552" i="6"/>
  <c r="E553" i="6"/>
  <c r="G553" i="6"/>
  <c r="H553" i="6"/>
  <c r="I553" i="6"/>
  <c r="D554" i="6"/>
  <c r="G554" i="6"/>
  <c r="G555" i="6"/>
  <c r="D556" i="6"/>
  <c r="G556" i="6"/>
  <c r="G557" i="6"/>
  <c r="D558" i="6"/>
  <c r="G558" i="6"/>
  <c r="G559" i="6"/>
  <c r="E560" i="6"/>
  <c r="G560" i="6"/>
  <c r="H560" i="6"/>
  <c r="I560" i="6"/>
  <c r="E561" i="6"/>
  <c r="F561" i="6"/>
  <c r="G561" i="6"/>
  <c r="E562" i="6"/>
  <c r="F562" i="6"/>
  <c r="G562" i="6"/>
  <c r="H563" i="6"/>
  <c r="I563" i="6"/>
  <c r="D563" i="6"/>
  <c r="E563" i="6"/>
  <c r="F563" i="6"/>
  <c r="G563" i="6"/>
  <c r="B477" i="6"/>
  <c r="C477" i="6"/>
  <c r="H477" i="6"/>
  <c r="I477" i="6"/>
  <c r="B478" i="6"/>
  <c r="H478" i="6"/>
  <c r="C478" i="6"/>
  <c r="D478" i="6"/>
  <c r="E478" i="6"/>
  <c r="F478" i="6"/>
  <c r="G478" i="6"/>
  <c r="B479" i="6"/>
  <c r="C479" i="6"/>
  <c r="H479" i="6"/>
  <c r="I479" i="6"/>
  <c r="B480" i="6"/>
  <c r="C480" i="6"/>
  <c r="D480" i="6"/>
  <c r="E480" i="6"/>
  <c r="F480" i="6"/>
  <c r="G480" i="6"/>
  <c r="H480" i="6"/>
  <c r="I480" i="6"/>
  <c r="B481" i="6"/>
  <c r="H481" i="6"/>
  <c r="C481" i="6"/>
  <c r="B482" i="6"/>
  <c r="C482" i="6"/>
  <c r="H482" i="6"/>
  <c r="I482" i="6"/>
  <c r="B483" i="6"/>
  <c r="C483" i="6"/>
  <c r="H483" i="6"/>
  <c r="I483" i="6"/>
  <c r="B484" i="6"/>
  <c r="H484" i="6"/>
  <c r="C484" i="6"/>
  <c r="D484" i="6"/>
  <c r="E484" i="6"/>
  <c r="B485" i="6"/>
  <c r="C485" i="6"/>
  <c r="H485" i="6"/>
  <c r="I485" i="6"/>
  <c r="B486" i="6"/>
  <c r="C486" i="6"/>
  <c r="G486" i="6"/>
  <c r="H486" i="6"/>
  <c r="I486" i="6"/>
  <c r="B487" i="6"/>
  <c r="I487" i="6"/>
  <c r="C487" i="6"/>
  <c r="B488" i="6"/>
  <c r="C488" i="6"/>
  <c r="H488" i="6"/>
  <c r="I488" i="6"/>
  <c r="B489" i="6"/>
  <c r="C489" i="6"/>
  <c r="H489" i="6"/>
  <c r="I489" i="6"/>
  <c r="B490" i="6"/>
  <c r="H490" i="6"/>
  <c r="C490" i="6"/>
  <c r="D490" i="6"/>
  <c r="B491" i="6"/>
  <c r="C491" i="6"/>
  <c r="H491" i="6"/>
  <c r="I491" i="6"/>
  <c r="B492" i="6"/>
  <c r="C492" i="6"/>
  <c r="H492" i="6"/>
  <c r="I492" i="6"/>
  <c r="B493" i="6"/>
  <c r="I493" i="6"/>
  <c r="C493" i="6"/>
  <c r="B494" i="6"/>
  <c r="C494" i="6"/>
  <c r="G494" i="6"/>
  <c r="H494" i="6"/>
  <c r="I494" i="6"/>
  <c r="B495" i="6"/>
  <c r="C495" i="6"/>
  <c r="H495" i="6"/>
  <c r="I495" i="6"/>
  <c r="B496" i="6"/>
  <c r="H496" i="6"/>
  <c r="C496" i="6"/>
  <c r="B497" i="6"/>
  <c r="C497" i="6"/>
  <c r="H497" i="6"/>
  <c r="I497" i="6"/>
  <c r="B498" i="6"/>
  <c r="C498" i="6"/>
  <c r="H498" i="6"/>
  <c r="I498" i="6"/>
  <c r="B499" i="6"/>
  <c r="I499" i="6"/>
  <c r="C499" i="6"/>
  <c r="B500" i="6"/>
  <c r="C500" i="6"/>
  <c r="H500" i="6"/>
  <c r="I500" i="6"/>
  <c r="B501" i="6"/>
  <c r="C501" i="6"/>
  <c r="H501" i="6"/>
  <c r="I501" i="6"/>
  <c r="B502" i="6"/>
  <c r="H502" i="6"/>
  <c r="C502" i="6"/>
  <c r="D502" i="6"/>
  <c r="E502" i="6"/>
  <c r="B503" i="6"/>
  <c r="C503" i="6"/>
  <c r="H503" i="6"/>
  <c r="I503" i="6"/>
  <c r="B504" i="6"/>
  <c r="C504" i="6"/>
  <c r="H504" i="6"/>
  <c r="I504" i="6"/>
  <c r="B505" i="6"/>
  <c r="I505" i="6"/>
  <c r="C505" i="6"/>
  <c r="B506" i="6"/>
  <c r="C506" i="6"/>
  <c r="H506" i="6"/>
  <c r="I506" i="6"/>
  <c r="B507" i="6"/>
  <c r="C507" i="6"/>
  <c r="H507" i="6"/>
  <c r="I507" i="6"/>
  <c r="B508" i="6"/>
  <c r="H508" i="6"/>
  <c r="C508" i="6"/>
  <c r="D508" i="6"/>
  <c r="B509" i="6"/>
  <c r="C509" i="6"/>
  <c r="H509" i="6"/>
  <c r="I509" i="6"/>
  <c r="B510" i="6"/>
  <c r="I510" i="6"/>
  <c r="C510" i="6"/>
  <c r="G510" i="6"/>
  <c r="H510" i="6"/>
  <c r="B511" i="6"/>
  <c r="C511" i="6"/>
  <c r="H511" i="6"/>
  <c r="I511" i="6"/>
  <c r="B512" i="6"/>
  <c r="C512" i="6"/>
  <c r="G512" i="6"/>
  <c r="H512" i="6"/>
  <c r="I512" i="6"/>
  <c r="B513" i="6"/>
  <c r="C513" i="6"/>
  <c r="H513" i="6"/>
  <c r="I513" i="6"/>
  <c r="I463" i="6" a="1"/>
  <c r="I463" i="6"/>
  <c r="H463" i="6" a="1"/>
  <c r="H463" i="6"/>
  <c r="F463" i="6"/>
  <c r="I462" i="6" a="1"/>
  <c r="I462" i="6"/>
  <c r="H462" i="6" a="1"/>
  <c r="H462" i="6"/>
  <c r="E462" i="6"/>
  <c r="H562" i="6"/>
  <c r="I562" i="6"/>
  <c r="I461" i="6" a="1"/>
  <c r="I461" i="6"/>
  <c r="H461" i="6" a="1"/>
  <c r="H461" i="6"/>
  <c r="E461" i="6"/>
  <c r="H561" i="6"/>
  <c r="I561" i="6"/>
  <c r="G460" i="6"/>
  <c r="H460" i="6" a="1"/>
  <c r="H460" i="6"/>
  <c r="D459" i="6"/>
  <c r="G458" i="6"/>
  <c r="G457" i="6"/>
  <c r="D456" i="6"/>
  <c r="F455" i="6"/>
  <c r="I455" i="6" a="1"/>
  <c r="I455" i="6"/>
  <c r="E454" i="6"/>
  <c r="I454" i="6" a="1"/>
  <c r="I454" i="6"/>
  <c r="E453" i="6"/>
  <c r="I453" i="6" a="1"/>
  <c r="I453" i="6"/>
  <c r="F452" i="6"/>
  <c r="H452" i="6" a="1"/>
  <c r="H452" i="6"/>
  <c r="E451" i="6"/>
  <c r="I451" i="6" a="1"/>
  <c r="I451" i="6"/>
  <c r="D450" i="6"/>
  <c r="I450" i="6" a="1"/>
  <c r="I450" i="6"/>
  <c r="G449" i="6"/>
  <c r="I449" i="6" a="1"/>
  <c r="I449" i="6"/>
  <c r="D448" i="6"/>
  <c r="H448" i="6" a="1"/>
  <c r="H448" i="6"/>
  <c r="G447" i="6"/>
  <c r="I447" i="6" a="1"/>
  <c r="I447" i="6"/>
  <c r="E446" i="6"/>
  <c r="I446" i="6" a="1"/>
  <c r="I446" i="6"/>
  <c r="G445" i="6"/>
  <c r="I445" i="6" a="1"/>
  <c r="I445" i="6"/>
  <c r="G444" i="6"/>
  <c r="H444" i="6" a="1"/>
  <c r="H444" i="6"/>
  <c r="D443" i="6"/>
  <c r="I443" i="6" a="1"/>
  <c r="I443" i="6"/>
  <c r="E442" i="6"/>
  <c r="I442" i="6" a="1"/>
  <c r="I442" i="6"/>
  <c r="G441" i="6"/>
  <c r="I441" i="6" a="1"/>
  <c r="I441" i="6"/>
  <c r="D440" i="6"/>
  <c r="I440" i="6" a="1"/>
  <c r="I440" i="6"/>
  <c r="G439" i="6"/>
  <c r="I439" i="6" a="1"/>
  <c r="I439" i="6"/>
  <c r="E438" i="6"/>
  <c r="I438" i="6" a="1"/>
  <c r="I438" i="6"/>
  <c r="G437" i="6"/>
  <c r="I437" i="6" a="1"/>
  <c r="I437" i="6"/>
  <c r="F436" i="6"/>
  <c r="H436" i="6" a="1"/>
  <c r="H436" i="6"/>
  <c r="G435" i="6"/>
  <c r="I435" i="6" a="1"/>
  <c r="I435" i="6"/>
  <c r="F434" i="6"/>
  <c r="I434" i="6" a="1"/>
  <c r="I434" i="6"/>
  <c r="G433" i="6"/>
  <c r="I433" i="6" a="1"/>
  <c r="I433" i="6"/>
  <c r="E432" i="6"/>
  <c r="H432" i="6" a="1"/>
  <c r="H432" i="6"/>
  <c r="G431" i="6"/>
  <c r="I431" i="6" a="1"/>
  <c r="I431" i="6"/>
  <c r="E430" i="6"/>
  <c r="I430" i="6" a="1"/>
  <c r="I430" i="6"/>
  <c r="G429" i="6"/>
  <c r="I429" i="6" a="1"/>
  <c r="I429" i="6"/>
  <c r="G428" i="6"/>
  <c r="H428" i="6" a="1"/>
  <c r="H428" i="6"/>
  <c r="G427" i="6"/>
  <c r="I427" i="6" a="1"/>
  <c r="I427" i="6"/>
  <c r="C47" i="8"/>
  <c r="C22" i="8"/>
  <c r="C17" i="8"/>
  <c r="C9" i="2"/>
  <c r="N9" i="2"/>
  <c r="C10" i="2"/>
  <c r="N10" i="2"/>
  <c r="C11" i="2"/>
  <c r="N11" i="2"/>
  <c r="C12" i="2"/>
  <c r="N12" i="2"/>
  <c r="C13" i="2"/>
  <c r="N13" i="2"/>
  <c r="C14" i="2"/>
  <c r="N14" i="2"/>
  <c r="C15" i="2"/>
  <c r="N15" i="2"/>
  <c r="C16" i="2"/>
  <c r="N16" i="2"/>
  <c r="C17" i="2"/>
  <c r="N17" i="2"/>
  <c r="C18" i="2"/>
  <c r="N18" i="2"/>
  <c r="C19" i="2"/>
  <c r="N19" i="2"/>
  <c r="C20" i="2"/>
  <c r="N20" i="2"/>
  <c r="C21" i="2"/>
  <c r="N21" i="2"/>
  <c r="C22" i="2"/>
  <c r="N22" i="2"/>
  <c r="C23" i="2"/>
  <c r="N23" i="2"/>
  <c r="C24" i="2"/>
  <c r="N24" i="2"/>
  <c r="C25" i="2"/>
  <c r="N25" i="2"/>
  <c r="C26" i="2"/>
  <c r="N26" i="2"/>
  <c r="C27" i="2"/>
  <c r="N27" i="2"/>
  <c r="C28" i="2"/>
  <c r="N28" i="2"/>
  <c r="C29" i="2"/>
  <c r="N29" i="2"/>
  <c r="C30" i="2"/>
  <c r="N30" i="2"/>
  <c r="C31" i="2"/>
  <c r="N31" i="2"/>
  <c r="C32" i="2"/>
  <c r="N32" i="2"/>
  <c r="C33" i="2"/>
  <c r="N33" i="2"/>
  <c r="C34" i="2"/>
  <c r="N34" i="2"/>
  <c r="C35" i="2"/>
  <c r="N35" i="2"/>
  <c r="C36" i="2"/>
  <c r="N36" i="2"/>
  <c r="C37" i="2"/>
  <c r="N37" i="2"/>
  <c r="C38" i="2"/>
  <c r="N38" i="2"/>
  <c r="C39" i="2"/>
  <c r="N39" i="2"/>
  <c r="C40" i="2"/>
  <c r="N40" i="2"/>
  <c r="C41" i="2"/>
  <c r="N41" i="2"/>
  <c r="C42" i="2"/>
  <c r="N42" i="2"/>
  <c r="C43" i="2"/>
  <c r="N43" i="2"/>
  <c r="C44" i="2"/>
  <c r="N44" i="2"/>
  <c r="C45" i="2"/>
  <c r="N45" i="2"/>
  <c r="C46" i="2"/>
  <c r="N46" i="2"/>
  <c r="C15" i="8"/>
  <c r="H112" i="4"/>
  <c r="H95" i="4"/>
  <c r="F587" i="6"/>
  <c r="F569" i="6"/>
  <c r="F601" i="6"/>
  <c r="F585" i="6"/>
  <c r="F571" i="6"/>
  <c r="F529" i="6"/>
  <c r="E559" i="6"/>
  <c r="H559" i="6"/>
  <c r="I559" i="6"/>
  <c r="H505" i="6"/>
  <c r="H499" i="6"/>
  <c r="D496" i="6"/>
  <c r="H493" i="6"/>
  <c r="H487" i="6"/>
  <c r="D561" i="6"/>
  <c r="D545" i="6"/>
  <c r="F545" i="6"/>
  <c r="E531" i="6"/>
  <c r="G506" i="6"/>
  <c r="D546" i="6"/>
  <c r="D530" i="6"/>
  <c r="D533" i="6"/>
  <c r="H441" i="6" a="1"/>
  <c r="H441" i="6"/>
  <c r="G488" i="6"/>
  <c r="H435" i="6" a="1"/>
  <c r="H435" i="6"/>
  <c r="F459" i="6"/>
  <c r="F506" i="6"/>
  <c r="G500" i="6"/>
  <c r="F494" i="6"/>
  <c r="F488" i="6"/>
  <c r="G482" i="6"/>
  <c r="D555" i="6"/>
  <c r="D539" i="6"/>
  <c r="D538" i="6"/>
  <c r="F510" i="6"/>
  <c r="D510" i="6"/>
  <c r="F542" i="6"/>
  <c r="F535" i="6"/>
  <c r="F512" i="6"/>
  <c r="G459" i="6"/>
  <c r="I508" i="6"/>
  <c r="E506" i="6"/>
  <c r="F500" i="6"/>
  <c r="I496" i="6"/>
  <c r="E494" i="6"/>
  <c r="I490" i="6"/>
  <c r="E488" i="6"/>
  <c r="F482" i="6"/>
  <c r="H552" i="6"/>
  <c r="I552" i="6"/>
  <c r="D548" i="6"/>
  <c r="H536" i="6"/>
  <c r="I536" i="6"/>
  <c r="D532" i="6"/>
  <c r="E510" i="6"/>
  <c r="F549" i="6"/>
  <c r="F551" i="6"/>
  <c r="F544" i="6"/>
  <c r="E512" i="6"/>
  <c r="D506" i="6"/>
  <c r="I502" i="6"/>
  <c r="E500" i="6"/>
  <c r="D494" i="6"/>
  <c r="D488" i="6"/>
  <c r="I484" i="6"/>
  <c r="D557" i="6"/>
  <c r="H545" i="6"/>
  <c r="I545" i="6"/>
  <c r="D541" i="6"/>
  <c r="H529" i="6"/>
  <c r="I529" i="6"/>
  <c r="D531" i="6"/>
  <c r="D512" i="6"/>
  <c r="H459" i="6" a="1"/>
  <c r="H459" i="6"/>
  <c r="G508" i="6"/>
  <c r="G496" i="6"/>
  <c r="G490" i="6"/>
  <c r="D550" i="6"/>
  <c r="D534" i="6"/>
  <c r="G434" i="6"/>
  <c r="D562" i="6"/>
  <c r="D553" i="6"/>
  <c r="F553" i="6"/>
  <c r="G430" i="6"/>
  <c r="I459" i="6" a="1"/>
  <c r="I459" i="6"/>
  <c r="F508" i="6"/>
  <c r="G502" i="6"/>
  <c r="F496" i="6"/>
  <c r="F490" i="6"/>
  <c r="G484" i="6"/>
  <c r="I481" i="6"/>
  <c r="I478" i="6"/>
  <c r="D559" i="6"/>
  <c r="F559" i="6"/>
  <c r="D543" i="6"/>
  <c r="D527" i="6"/>
  <c r="G504" i="6"/>
  <c r="D560" i="6"/>
  <c r="F560" i="6"/>
  <c r="E508" i="6"/>
  <c r="F502" i="6"/>
  <c r="E496" i="6"/>
  <c r="E490" i="6"/>
  <c r="F484" i="6"/>
  <c r="D552" i="6"/>
  <c r="F552" i="6"/>
  <c r="D536" i="6"/>
  <c r="F536" i="6"/>
  <c r="D427" i="6"/>
  <c r="F498" i="6"/>
  <c r="E482" i="6"/>
  <c r="G453" i="6"/>
  <c r="F504" i="6"/>
  <c r="F486" i="6"/>
  <c r="D500" i="6"/>
  <c r="D492" i="6"/>
  <c r="D434" i="6"/>
  <c r="F461" i="6"/>
  <c r="G498" i="6"/>
  <c r="G492" i="6"/>
  <c r="E427" i="6"/>
  <c r="D504" i="6"/>
  <c r="D482" i="6"/>
  <c r="E434" i="6"/>
  <c r="G513" i="6"/>
  <c r="G511" i="6"/>
  <c r="G509" i="6"/>
  <c r="G507" i="6"/>
  <c r="G505" i="6"/>
  <c r="G503" i="6"/>
  <c r="G501" i="6"/>
  <c r="G499" i="6"/>
  <c r="G497" i="6"/>
  <c r="G495" i="6"/>
  <c r="G493" i="6"/>
  <c r="G491" i="6"/>
  <c r="G489" i="6"/>
  <c r="G487" i="6"/>
  <c r="G485" i="6"/>
  <c r="G483" i="6"/>
  <c r="G481" i="6"/>
  <c r="G479" i="6"/>
  <c r="G477" i="6"/>
  <c r="H427" i="6" a="1"/>
  <c r="H427" i="6"/>
  <c r="H454" i="6" a="1"/>
  <c r="H454" i="6"/>
  <c r="F451" i="6"/>
  <c r="G451" i="6"/>
  <c r="H451" i="6" a="1"/>
  <c r="H451" i="6"/>
  <c r="F513" i="6"/>
  <c r="F511" i="6"/>
  <c r="F509" i="6"/>
  <c r="F507" i="6"/>
  <c r="F505" i="6"/>
  <c r="F503" i="6"/>
  <c r="F501" i="6"/>
  <c r="F499" i="6"/>
  <c r="F497" i="6"/>
  <c r="F495" i="6"/>
  <c r="F493" i="6"/>
  <c r="F491" i="6"/>
  <c r="F489" i="6"/>
  <c r="F487" i="6"/>
  <c r="F485" i="6"/>
  <c r="F483" i="6"/>
  <c r="F481" i="6"/>
  <c r="F479" i="6"/>
  <c r="F477" i="6"/>
  <c r="E513" i="6"/>
  <c r="E511" i="6"/>
  <c r="E509" i="6"/>
  <c r="E507" i="6"/>
  <c r="E505" i="6"/>
  <c r="E503" i="6"/>
  <c r="E501" i="6"/>
  <c r="E499" i="6"/>
  <c r="E497" i="6"/>
  <c r="E495" i="6"/>
  <c r="E493" i="6"/>
  <c r="E491" i="6"/>
  <c r="E489" i="6"/>
  <c r="E487" i="6"/>
  <c r="E485" i="6"/>
  <c r="E483" i="6"/>
  <c r="E481" i="6"/>
  <c r="E479" i="6"/>
  <c r="E477" i="6"/>
  <c r="F454" i="6"/>
  <c r="E504" i="6"/>
  <c r="F427" i="6"/>
  <c r="G454" i="6"/>
  <c r="I444" i="6" a="1"/>
  <c r="I444" i="6"/>
  <c r="D513" i="6"/>
  <c r="D511" i="6"/>
  <c r="D509" i="6"/>
  <c r="D507" i="6"/>
  <c r="D505" i="6"/>
  <c r="D503" i="6"/>
  <c r="D501" i="6"/>
  <c r="D499" i="6"/>
  <c r="D497" i="6"/>
  <c r="D495" i="6"/>
  <c r="D493" i="6"/>
  <c r="D491" i="6"/>
  <c r="D489" i="6"/>
  <c r="D487" i="6"/>
  <c r="D485" i="6"/>
  <c r="D483" i="6"/>
  <c r="D481" i="6"/>
  <c r="D479" i="6"/>
  <c r="D477" i="6"/>
  <c r="E492" i="6"/>
  <c r="D498" i="6"/>
  <c r="D486" i="6"/>
  <c r="H438" i="6" a="1"/>
  <c r="H438" i="6"/>
  <c r="F492" i="6"/>
  <c r="E498" i="6"/>
  <c r="E486" i="6"/>
  <c r="D444" i="6"/>
  <c r="F430" i="6"/>
  <c r="E459" i="6"/>
  <c r="F462" i="6"/>
  <c r="E435" i="6"/>
  <c r="D435" i="6"/>
  <c r="G442" i="6"/>
  <c r="E443" i="6"/>
  <c r="G446" i="6"/>
  <c r="I452" i="6" a="1"/>
  <c r="I452" i="6"/>
  <c r="D458" i="6"/>
  <c r="D436" i="6"/>
  <c r="G443" i="6"/>
  <c r="F450" i="6"/>
  <c r="E458" i="6"/>
  <c r="I460" i="6" a="1"/>
  <c r="I460" i="6"/>
  <c r="F438" i="6"/>
  <c r="D442" i="6"/>
  <c r="F435" i="6"/>
  <c r="F442" i="6"/>
  <c r="H449" i="6" a="1"/>
  <c r="H449" i="6"/>
  <c r="D452" i="6"/>
  <c r="F446" i="6"/>
  <c r="F443" i="6"/>
  <c r="E450" i="6"/>
  <c r="H446" i="6" a="1"/>
  <c r="H446" i="6"/>
  <c r="G450" i="6"/>
  <c r="F458" i="6"/>
  <c r="F453" i="6"/>
  <c r="D428" i="6"/>
  <c r="F445" i="6"/>
  <c r="H433" i="6" a="1"/>
  <c r="H433" i="6"/>
  <c r="I436" i="6" a="1"/>
  <c r="I436" i="6"/>
  <c r="H430" i="6" a="1"/>
  <c r="H430" i="6"/>
  <c r="D451" i="6"/>
  <c r="G461" i="6"/>
  <c r="G438" i="6"/>
  <c r="I428" i="6" a="1"/>
  <c r="I428" i="6"/>
  <c r="G462" i="6"/>
  <c r="D460" i="6"/>
  <c r="H443" i="6" a="1"/>
  <c r="H443" i="6"/>
  <c r="E440" i="6"/>
  <c r="E448" i="6"/>
  <c r="E456" i="6"/>
  <c r="D429" i="6"/>
  <c r="F432" i="6"/>
  <c r="D437" i="6"/>
  <c r="F440" i="6"/>
  <c r="D445" i="6"/>
  <c r="F448" i="6"/>
  <c r="D453" i="6"/>
  <c r="F456" i="6"/>
  <c r="D461" i="6"/>
  <c r="E429" i="6"/>
  <c r="G432" i="6"/>
  <c r="E437" i="6"/>
  <c r="G440" i="6"/>
  <c r="E445" i="6"/>
  <c r="G448" i="6"/>
  <c r="G456" i="6"/>
  <c r="D432" i="6"/>
  <c r="F437" i="6"/>
  <c r="F429" i="6"/>
  <c r="H440" i="6" a="1"/>
  <c r="H440" i="6"/>
  <c r="D431" i="6"/>
  <c r="D463" i="6"/>
  <c r="H429" i="6" a="1"/>
  <c r="H429" i="6"/>
  <c r="E431" i="6"/>
  <c r="I432" i="6" a="1"/>
  <c r="I432" i="6"/>
  <c r="H437" i="6" a="1"/>
  <c r="H437" i="6"/>
  <c r="E439" i="6"/>
  <c r="H445" i="6" a="1"/>
  <c r="H445" i="6"/>
  <c r="E447" i="6"/>
  <c r="I448" i="6" a="1"/>
  <c r="I448" i="6"/>
  <c r="H453" i="6" a="1"/>
  <c r="H453" i="6"/>
  <c r="E455" i="6"/>
  <c r="E463" i="6"/>
  <c r="D447" i="6"/>
  <c r="D455" i="6"/>
  <c r="F431" i="6"/>
  <c r="F439" i="6"/>
  <c r="F447" i="6"/>
  <c r="E428" i="6"/>
  <c r="H434" i="6" a="1"/>
  <c r="H434" i="6"/>
  <c r="E444" i="6"/>
  <c r="H450" i="6" a="1"/>
  <c r="H450" i="6"/>
  <c r="E452" i="6"/>
  <c r="G455" i="6"/>
  <c r="E460" i="6"/>
  <c r="G463" i="6"/>
  <c r="E436" i="6"/>
  <c r="H442" i="6" a="1"/>
  <c r="H442" i="6"/>
  <c r="F428" i="6"/>
  <c r="D441" i="6"/>
  <c r="F444" i="6"/>
  <c r="H431" i="6" a="1"/>
  <c r="H431" i="6"/>
  <c r="G436" i="6"/>
  <c r="H439" i="6" a="1"/>
  <c r="H439" i="6"/>
  <c r="H447" i="6" a="1"/>
  <c r="H447" i="6"/>
  <c r="E449" i="6"/>
  <c r="G452" i="6"/>
  <c r="H455" i="6" a="1"/>
  <c r="H455" i="6"/>
  <c r="D430" i="6"/>
  <c r="F433" i="6"/>
  <c r="D438" i="6"/>
  <c r="F441" i="6"/>
  <c r="D446" i="6"/>
  <c r="F449" i="6"/>
  <c r="D454" i="6"/>
  <c r="F457" i="6"/>
  <c r="D462" i="6"/>
  <c r="D439" i="6"/>
  <c r="D433" i="6"/>
  <c r="D449" i="6"/>
  <c r="D457" i="6"/>
  <c r="F460" i="6"/>
  <c r="E433" i="6"/>
  <c r="E441" i="6"/>
  <c r="E457" i="6"/>
  <c r="H537" i="6"/>
  <c r="I537" i="6"/>
  <c r="E537" i="6"/>
  <c r="F537" i="6"/>
  <c r="E546" i="6"/>
  <c r="F546" i="6"/>
  <c r="H546" i="6"/>
  <c r="I546" i="6"/>
  <c r="F531" i="6"/>
  <c r="H547" i="6"/>
  <c r="I547" i="6"/>
  <c r="E547" i="6"/>
  <c r="F547" i="6"/>
  <c r="E527" i="6"/>
  <c r="F527" i="6"/>
  <c r="H532" i="6"/>
  <c r="I532" i="6"/>
  <c r="E532" i="6"/>
  <c r="F532" i="6"/>
  <c r="E528" i="6"/>
  <c r="F528" i="6"/>
  <c r="H528" i="6"/>
  <c r="I528" i="6"/>
  <c r="E534" i="6"/>
  <c r="F534" i="6"/>
  <c r="H534" i="6"/>
  <c r="I534" i="6"/>
  <c r="H527" i="6"/>
  <c r="I527" i="6"/>
  <c r="E550" i="6"/>
  <c r="H550" i="6"/>
  <c r="I550" i="6"/>
  <c r="H548" i="6"/>
  <c r="I548" i="6"/>
  <c r="E548" i="6"/>
  <c r="F548" i="6"/>
  <c r="H540" i="6"/>
  <c r="I540" i="6"/>
  <c r="E540" i="6"/>
  <c r="F540" i="6"/>
  <c r="E554" i="6"/>
  <c r="F554" i="6"/>
  <c r="H554" i="6"/>
  <c r="I554" i="6"/>
  <c r="H539" i="6"/>
  <c r="I539" i="6"/>
  <c r="E539" i="6"/>
  <c r="F539" i="6"/>
  <c r="E533" i="6"/>
  <c r="H533" i="6"/>
  <c r="I533" i="6"/>
  <c r="E538" i="6"/>
  <c r="H538" i="6"/>
  <c r="I538" i="6"/>
  <c r="E543" i="6"/>
  <c r="F543" i="6"/>
  <c r="H543" i="6"/>
  <c r="I543" i="6"/>
  <c r="H541" i="6"/>
  <c r="I541" i="6"/>
  <c r="E541" i="6"/>
  <c r="F541" i="6"/>
  <c r="F533" i="6"/>
  <c r="F550" i="6"/>
  <c r="F538" i="6"/>
  <c r="H555" i="6"/>
  <c r="I555" i="6"/>
  <c r="E555" i="6"/>
  <c r="F555" i="6"/>
  <c r="E530" i="6"/>
  <c r="F530" i="6"/>
  <c r="H530" i="6"/>
  <c r="I530" i="6"/>
  <c r="G73" i="7"/>
  <c r="I73" i="7"/>
  <c r="G74" i="7"/>
  <c r="I74" i="7"/>
  <c r="G75" i="7"/>
  <c r="I75" i="7"/>
  <c r="G76" i="7"/>
  <c r="I76" i="7"/>
  <c r="G77" i="7"/>
  <c r="I77" i="7"/>
  <c r="H77" i="7"/>
  <c r="J77" i="7"/>
  <c r="G78" i="7"/>
  <c r="I78" i="7"/>
  <c r="H78" i="7"/>
  <c r="J78" i="7"/>
  <c r="G79" i="7"/>
  <c r="I79" i="7"/>
  <c r="H79" i="7"/>
  <c r="J79" i="7"/>
  <c r="G80" i="7"/>
  <c r="I80" i="7"/>
  <c r="H80" i="7"/>
  <c r="J80" i="7"/>
  <c r="G81" i="7"/>
  <c r="I81" i="7"/>
  <c r="G82" i="7"/>
  <c r="I82" i="7"/>
  <c r="G83" i="7"/>
  <c r="I83" i="7"/>
  <c r="G84" i="7"/>
  <c r="I84" i="7"/>
  <c r="G85" i="7"/>
  <c r="I85" i="7"/>
  <c r="G86" i="7"/>
  <c r="I86" i="7"/>
  <c r="H86" i="7"/>
  <c r="J86" i="7"/>
  <c r="G87" i="7"/>
  <c r="I87" i="7"/>
  <c r="H87" i="7"/>
  <c r="J87" i="7"/>
  <c r="G88" i="7"/>
  <c r="I88" i="7"/>
  <c r="G89" i="7"/>
  <c r="I89" i="7"/>
  <c r="G90" i="7"/>
  <c r="I90" i="7"/>
  <c r="G91" i="7"/>
  <c r="I91" i="7"/>
  <c r="G92" i="7"/>
  <c r="I92" i="7"/>
  <c r="H92" i="7"/>
  <c r="J92" i="7"/>
  <c r="G93" i="7"/>
  <c r="I93" i="7"/>
  <c r="H93" i="7"/>
  <c r="J93" i="7"/>
  <c r="G94" i="7"/>
  <c r="I94" i="7"/>
  <c r="H94" i="7"/>
  <c r="J94" i="7"/>
  <c r="G95" i="7"/>
  <c r="I95" i="7"/>
  <c r="H95" i="7"/>
  <c r="J95" i="7"/>
  <c r="G96" i="7"/>
  <c r="I96" i="7"/>
  <c r="H96" i="7"/>
  <c r="J96" i="7"/>
  <c r="G97" i="7"/>
  <c r="I97" i="7"/>
  <c r="G98" i="7"/>
  <c r="I98" i="7"/>
  <c r="G99" i="7"/>
  <c r="I99" i="7"/>
  <c r="G100" i="7"/>
  <c r="I100" i="7"/>
  <c r="G101" i="7"/>
  <c r="I101" i="7"/>
  <c r="H101" i="7"/>
  <c r="J101" i="7"/>
  <c r="G102" i="7"/>
  <c r="I102" i="7"/>
  <c r="H102" i="7"/>
  <c r="J102" i="7"/>
  <c r="G103" i="7"/>
  <c r="I103" i="7"/>
  <c r="H103" i="7"/>
  <c r="J103" i="7"/>
  <c r="G104" i="7"/>
  <c r="I104" i="7"/>
  <c r="H104" i="7"/>
  <c r="J104" i="7"/>
  <c r="G105" i="7"/>
  <c r="I105" i="7"/>
  <c r="G106" i="7"/>
  <c r="I106" i="7"/>
  <c r="G107" i="7"/>
  <c r="I107" i="7"/>
  <c r="G108" i="7"/>
  <c r="I108" i="7"/>
  <c r="G109" i="7"/>
  <c r="I109" i="7"/>
  <c r="G110" i="7"/>
  <c r="I110" i="7"/>
  <c r="H110" i="7"/>
  <c r="J110" i="7"/>
  <c r="G111" i="7"/>
  <c r="I111" i="7"/>
  <c r="H111" i="7"/>
  <c r="J111" i="7"/>
  <c r="G112" i="7"/>
  <c r="I112" i="7"/>
  <c r="H112" i="7"/>
  <c r="J112" i="7"/>
  <c r="G113" i="7"/>
  <c r="I113" i="7"/>
  <c r="G114" i="7"/>
  <c r="I114" i="7"/>
  <c r="G115" i="7"/>
  <c r="I115" i="7"/>
  <c r="H115" i="7"/>
  <c r="J115" i="7"/>
  <c r="G116" i="7"/>
  <c r="I116" i="7"/>
  <c r="H116" i="7"/>
  <c r="J116" i="7"/>
  <c r="G117" i="7"/>
  <c r="I117" i="7"/>
  <c r="H117" i="7"/>
  <c r="J117" i="7"/>
  <c r="G118" i="7"/>
  <c r="I118" i="7"/>
  <c r="H118" i="7"/>
  <c r="J118" i="7"/>
  <c r="G119" i="7"/>
  <c r="I119" i="7"/>
  <c r="H119" i="7"/>
  <c r="J119" i="7"/>
  <c r="G120" i="7"/>
  <c r="I120" i="7"/>
  <c r="H120" i="7"/>
  <c r="J120" i="7"/>
  <c r="G121" i="7"/>
  <c r="I121" i="7"/>
  <c r="H121" i="7"/>
  <c r="J121" i="7"/>
  <c r="G122" i="7"/>
  <c r="I122" i="7"/>
  <c r="H122" i="7"/>
  <c r="J122" i="7"/>
  <c r="G123" i="7"/>
  <c r="I123" i="7"/>
  <c r="H123" i="7"/>
  <c r="J123" i="7"/>
  <c r="G124" i="7"/>
  <c r="I124" i="7"/>
  <c r="H124" i="7"/>
  <c r="J124" i="7"/>
  <c r="G125" i="7"/>
  <c r="I125" i="7"/>
  <c r="H125" i="7"/>
  <c r="J125" i="7"/>
  <c r="G126" i="7"/>
  <c r="I126" i="7"/>
  <c r="H126" i="7"/>
  <c r="J126" i="7"/>
  <c r="G127" i="7"/>
  <c r="I127" i="7"/>
  <c r="H127" i="7"/>
  <c r="J127" i="7"/>
  <c r="G128" i="7"/>
  <c r="I128" i="7"/>
  <c r="H128" i="7"/>
  <c r="J128" i="7"/>
  <c r="G129" i="7"/>
  <c r="I129" i="7"/>
  <c r="H129" i="7"/>
  <c r="J129" i="7"/>
  <c r="G130" i="7"/>
  <c r="I130" i="7"/>
  <c r="H130" i="7"/>
  <c r="J130" i="7"/>
  <c r="G131" i="7"/>
  <c r="I131" i="7"/>
  <c r="H131" i="7"/>
  <c r="J131" i="7"/>
  <c r="G132" i="7"/>
  <c r="I132" i="7"/>
  <c r="H132" i="7"/>
  <c r="J132" i="7"/>
  <c r="G133" i="7"/>
  <c r="I133" i="7"/>
  <c r="H133" i="7"/>
  <c r="J133" i="7"/>
  <c r="G134" i="7"/>
  <c r="I134" i="7"/>
  <c r="H134" i="7"/>
  <c r="J134" i="7"/>
  <c r="G135" i="7"/>
  <c r="I135" i="7"/>
  <c r="H135" i="7"/>
  <c r="J135" i="7"/>
  <c r="G136" i="7"/>
  <c r="I136" i="7"/>
  <c r="H136" i="7"/>
  <c r="J136" i="7"/>
  <c r="G137" i="7"/>
  <c r="I137" i="7"/>
  <c r="H137" i="7"/>
  <c r="J137" i="7"/>
  <c r="G138" i="7"/>
  <c r="I138" i="7"/>
  <c r="H138" i="7"/>
  <c r="J138" i="7"/>
  <c r="G139" i="7"/>
  <c r="I139" i="7"/>
  <c r="H139" i="7"/>
  <c r="J139" i="7"/>
  <c r="G140" i="7"/>
  <c r="I140" i="7"/>
  <c r="H140" i="7"/>
  <c r="J140" i="7"/>
  <c r="G141" i="7"/>
  <c r="I141" i="7"/>
  <c r="H141" i="7"/>
  <c r="J141" i="7"/>
  <c r="G142" i="7"/>
  <c r="I142" i="7"/>
  <c r="H142" i="7"/>
  <c r="J142" i="7"/>
  <c r="H105" i="7"/>
  <c r="J105" i="7"/>
  <c r="H106" i="7"/>
  <c r="J106" i="7"/>
  <c r="H107" i="7"/>
  <c r="J107" i="7"/>
  <c r="H108" i="7"/>
  <c r="J108" i="7"/>
  <c r="H109" i="7"/>
  <c r="J109" i="7"/>
  <c r="H113" i="7"/>
  <c r="J113" i="7"/>
  <c r="H114" i="7"/>
  <c r="J114" i="7"/>
  <c r="H88" i="7"/>
  <c r="J88" i="7"/>
  <c r="H89" i="7"/>
  <c r="J89" i="7"/>
  <c r="H90" i="7"/>
  <c r="J90" i="7"/>
  <c r="H91" i="7"/>
  <c r="J91" i="7"/>
  <c r="H97" i="7"/>
  <c r="J97" i="7"/>
  <c r="H98" i="7"/>
  <c r="J98" i="7"/>
  <c r="H99" i="7"/>
  <c r="J99" i="7"/>
  <c r="H100" i="7"/>
  <c r="J100" i="7"/>
  <c r="H74" i="7"/>
  <c r="J74" i="7"/>
  <c r="H75" i="7"/>
  <c r="J75" i="7"/>
  <c r="H76" i="7"/>
  <c r="J76" i="7"/>
  <c r="H81" i="7"/>
  <c r="J81" i="7"/>
  <c r="H82" i="7"/>
  <c r="J82" i="7"/>
  <c r="H83" i="7"/>
  <c r="J83" i="7"/>
  <c r="H84" i="7"/>
  <c r="J84" i="7"/>
  <c r="H85" i="7"/>
  <c r="J85" i="7"/>
  <c r="H73" i="7"/>
  <c r="J73" i="7"/>
  <c r="E27" i="7"/>
  <c r="E26" i="7"/>
  <c r="E25" i="7"/>
  <c r="E24" i="7"/>
  <c r="E23" i="7"/>
  <c r="A23" i="7"/>
  <c r="A24" i="7"/>
  <c r="A25" i="7"/>
  <c r="A26" i="7"/>
  <c r="A27" i="7"/>
  <c r="B23" i="7"/>
  <c r="B24" i="7"/>
  <c r="B25" i="7"/>
  <c r="B27" i="7"/>
  <c r="D27" i="7"/>
  <c r="B26" i="7"/>
  <c r="D26" i="7"/>
  <c r="D25" i="7"/>
  <c r="D24" i="7"/>
  <c r="D23" i="7"/>
  <c r="C27" i="7"/>
  <c r="C26" i="7"/>
  <c r="C25" i="7"/>
  <c r="C24" i="7"/>
  <c r="C23" i="7"/>
  <c r="G568" i="6"/>
  <c r="D568" i="6"/>
  <c r="D567" i="6"/>
  <c r="E567" i="6"/>
  <c r="F567" i="6"/>
  <c r="G567" i="6"/>
  <c r="H567" i="6"/>
  <c r="I567" i="6"/>
  <c r="J50" i="3"/>
  <c r="J51" i="3"/>
  <c r="J52" i="3"/>
  <c r="H109" i="3"/>
  <c r="H110" i="3"/>
  <c r="H111" i="3"/>
  <c r="H112" i="3"/>
  <c r="I12" i="3"/>
  <c r="I13" i="3"/>
  <c r="I14" i="3"/>
  <c r="E49" i="2"/>
  <c r="D49" i="2"/>
  <c r="H7" i="4"/>
  <c r="C61" i="5"/>
  <c r="H12" i="3"/>
  <c r="H13" i="3"/>
  <c r="H14" i="3"/>
  <c r="J12" i="3"/>
  <c r="J13" i="3"/>
  <c r="J14" i="3"/>
  <c r="C60" i="5"/>
  <c r="G21" i="3"/>
  <c r="F88" i="3"/>
  <c r="A4" i="7"/>
  <c r="C4" i="7"/>
  <c r="A5" i="7"/>
  <c r="C5" i="7"/>
  <c r="A6" i="7"/>
  <c r="C6" i="7"/>
  <c r="A7" i="7"/>
  <c r="C7" i="7"/>
  <c r="A8" i="7"/>
  <c r="C8" i="7"/>
  <c r="A9" i="7"/>
  <c r="C9" i="7"/>
  <c r="A10" i="7"/>
  <c r="C10" i="7"/>
  <c r="A11" i="7"/>
  <c r="C11" i="7"/>
  <c r="A12" i="7"/>
  <c r="C12" i="7"/>
  <c r="B13" i="7"/>
  <c r="D13" i="7"/>
  <c r="B14" i="7"/>
  <c r="D14" i="7"/>
  <c r="B15" i="7"/>
  <c r="D15" i="7"/>
  <c r="B16" i="7"/>
  <c r="D16" i="7"/>
  <c r="B17" i="7"/>
  <c r="D17" i="7"/>
  <c r="K12" i="3"/>
  <c r="K13" i="3"/>
  <c r="K14" i="3"/>
  <c r="E22" i="7"/>
  <c r="E21" i="7"/>
  <c r="E20" i="7"/>
  <c r="E19" i="7"/>
  <c r="E18" i="7"/>
  <c r="E17" i="7"/>
  <c r="E16" i="7"/>
  <c r="E15" i="7"/>
  <c r="E14" i="7"/>
  <c r="E13" i="7"/>
  <c r="E12" i="7"/>
  <c r="E11" i="7"/>
  <c r="E10" i="7"/>
  <c r="E9" i="7"/>
  <c r="E8" i="7"/>
  <c r="E7" i="7"/>
  <c r="E6" i="7"/>
  <c r="E5" i="7"/>
  <c r="E4" i="7"/>
  <c r="E3" i="7"/>
  <c r="B170" i="2"/>
  <c r="C170" i="2"/>
  <c r="N170" i="2"/>
  <c r="B171" i="2"/>
  <c r="C171" i="2"/>
  <c r="N171" i="2"/>
  <c r="B172" i="2"/>
  <c r="C172" i="2"/>
  <c r="N172" i="2"/>
  <c r="B173" i="2"/>
  <c r="C173" i="2"/>
  <c r="N173" i="2"/>
  <c r="B174" i="2"/>
  <c r="C174" i="2"/>
  <c r="N174" i="2"/>
  <c r="B175" i="2"/>
  <c r="C175" i="2"/>
  <c r="N175" i="2"/>
  <c r="O129" i="2"/>
  <c r="G296" i="7"/>
  <c r="O130" i="2"/>
  <c r="G297" i="7"/>
  <c r="G298" i="7"/>
  <c r="O132" i="2"/>
  <c r="G299" i="7"/>
  <c r="O133" i="2"/>
  <c r="G300" i="7"/>
  <c r="O134" i="2"/>
  <c r="B82" i="2"/>
  <c r="C82" i="2"/>
  <c r="N82" i="2"/>
  <c r="B83" i="2"/>
  <c r="C83" i="2"/>
  <c r="N83" i="2"/>
  <c r="B84" i="2"/>
  <c r="C84" i="2"/>
  <c r="N84" i="2"/>
  <c r="B85" i="2"/>
  <c r="C85" i="2"/>
  <c r="N85" i="2"/>
  <c r="B86" i="2"/>
  <c r="C86" i="2"/>
  <c r="N86" i="2"/>
  <c r="B87" i="2"/>
  <c r="C87" i="2"/>
  <c r="N87" i="2"/>
  <c r="B41" i="2"/>
  <c r="B42" i="2"/>
  <c r="B43" i="2"/>
  <c r="O131" i="2"/>
  <c r="B44" i="2"/>
  <c r="B45" i="2"/>
  <c r="B46" i="2"/>
  <c r="G60" i="7"/>
  <c r="I60" i="7"/>
  <c r="G61" i="7"/>
  <c r="I61" i="7"/>
  <c r="G62" i="7"/>
  <c r="I62" i="7"/>
  <c r="G63" i="7"/>
  <c r="I63" i="7"/>
  <c r="G64" i="7"/>
  <c r="I64" i="7"/>
  <c r="G65" i="7"/>
  <c r="I65" i="7"/>
  <c r="G66" i="7"/>
  <c r="I66" i="7"/>
  <c r="G67" i="7"/>
  <c r="I67" i="7"/>
  <c r="G68" i="7"/>
  <c r="I68" i="7"/>
  <c r="G69" i="7"/>
  <c r="I69" i="7"/>
  <c r="G70" i="7"/>
  <c r="I70" i="7"/>
  <c r="G71" i="7"/>
  <c r="I71" i="7"/>
  <c r="G72" i="7"/>
  <c r="I72" i="7"/>
  <c r="G59" i="7"/>
  <c r="I59" i="7"/>
  <c r="G46" i="7"/>
  <c r="I46" i="7"/>
  <c r="G47" i="7"/>
  <c r="I47" i="7"/>
  <c r="G48" i="7"/>
  <c r="I48" i="7"/>
  <c r="G49" i="7"/>
  <c r="I49" i="7"/>
  <c r="G50" i="7"/>
  <c r="I50" i="7"/>
  <c r="G51" i="7"/>
  <c r="I51" i="7"/>
  <c r="G52" i="7"/>
  <c r="I52" i="7"/>
  <c r="G53" i="7"/>
  <c r="I53" i="7"/>
  <c r="G54" i="7"/>
  <c r="I54" i="7"/>
  <c r="G55" i="7"/>
  <c r="I55" i="7"/>
  <c r="G56" i="7"/>
  <c r="I56" i="7"/>
  <c r="G57" i="7"/>
  <c r="I57" i="7"/>
  <c r="G58" i="7"/>
  <c r="I58" i="7"/>
  <c r="G45" i="7"/>
  <c r="I45" i="7"/>
  <c r="G32" i="7"/>
  <c r="I32" i="7"/>
  <c r="G33" i="7"/>
  <c r="I33" i="7"/>
  <c r="G34" i="7"/>
  <c r="I34" i="7"/>
  <c r="G35" i="7"/>
  <c r="I35" i="7"/>
  <c r="G36" i="7"/>
  <c r="I36" i="7"/>
  <c r="G37" i="7"/>
  <c r="I37" i="7"/>
  <c r="G38" i="7"/>
  <c r="I38" i="7"/>
  <c r="G39" i="7"/>
  <c r="I39" i="7"/>
  <c r="G40" i="7"/>
  <c r="I40" i="7"/>
  <c r="G41" i="7"/>
  <c r="I41" i="7"/>
  <c r="G42" i="7"/>
  <c r="I42" i="7"/>
  <c r="G43" i="7"/>
  <c r="I43" i="7"/>
  <c r="G44" i="7"/>
  <c r="I44" i="7"/>
  <c r="G31" i="7"/>
  <c r="I31" i="7"/>
  <c r="G18" i="7"/>
  <c r="I18" i="7"/>
  <c r="G19" i="7"/>
  <c r="I19" i="7"/>
  <c r="G20" i="7"/>
  <c r="I20" i="7"/>
  <c r="G21" i="7"/>
  <c r="I21" i="7"/>
  <c r="G22" i="7"/>
  <c r="I22" i="7"/>
  <c r="G23" i="7"/>
  <c r="I23" i="7"/>
  <c r="G24" i="7"/>
  <c r="I24" i="7"/>
  <c r="G25" i="7"/>
  <c r="I25" i="7"/>
  <c r="G26" i="7"/>
  <c r="I26" i="7"/>
  <c r="G27" i="7"/>
  <c r="I27" i="7"/>
  <c r="G28" i="7"/>
  <c r="I28" i="7"/>
  <c r="G29" i="7"/>
  <c r="I29" i="7"/>
  <c r="G30" i="7"/>
  <c r="I30" i="7"/>
  <c r="G17" i="7"/>
  <c r="I17" i="7"/>
  <c r="G16" i="7"/>
  <c r="I16" i="7"/>
  <c r="G13" i="7"/>
  <c r="I13" i="7"/>
  <c r="G14" i="7"/>
  <c r="I14" i="7"/>
  <c r="G15" i="7"/>
  <c r="I15" i="7"/>
  <c r="G4" i="7"/>
  <c r="I4" i="7"/>
  <c r="G5" i="7"/>
  <c r="I5" i="7"/>
  <c r="G6" i="7"/>
  <c r="I6" i="7"/>
  <c r="G7" i="7"/>
  <c r="I7" i="7"/>
  <c r="G8" i="7"/>
  <c r="I8" i="7"/>
  <c r="G9" i="7"/>
  <c r="I9" i="7"/>
  <c r="G10" i="7"/>
  <c r="I10" i="7"/>
  <c r="G11" i="7"/>
  <c r="I11" i="7"/>
  <c r="G12" i="7"/>
  <c r="I12" i="7"/>
  <c r="G3" i="7"/>
  <c r="I3" i="7"/>
  <c r="J26" i="5"/>
  <c r="G295" i="7"/>
  <c r="E558" i="6"/>
  <c r="F558" i="6"/>
  <c r="H558" i="6"/>
  <c r="I558" i="6"/>
  <c r="I458" i="6" a="1"/>
  <c r="I458" i="6"/>
  <c r="H458" i="6" a="1"/>
  <c r="H458" i="6"/>
  <c r="H49" i="4"/>
  <c r="H28" i="4"/>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C138" i="2"/>
  <c r="B138" i="2"/>
  <c r="G292" i="7"/>
  <c r="C97" i="2"/>
  <c r="B97" i="2"/>
  <c r="B476" i="6"/>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C50" i="2"/>
  <c r="B50" i="2"/>
  <c r="B34" i="2"/>
  <c r="B35" i="2"/>
  <c r="B36" i="2"/>
  <c r="B37" i="2"/>
  <c r="B38" i="2"/>
  <c r="B39" i="2"/>
  <c r="B40" i="2"/>
  <c r="O128" i="2"/>
  <c r="B10" i="2"/>
  <c r="B11" i="2"/>
  <c r="B12" i="2"/>
  <c r="B13" i="2"/>
  <c r="B14" i="2"/>
  <c r="B15" i="2"/>
  <c r="B16" i="2"/>
  <c r="B17" i="2"/>
  <c r="B18" i="2"/>
  <c r="B19" i="2"/>
  <c r="B20" i="2"/>
  <c r="B21" i="2"/>
  <c r="B22" i="2"/>
  <c r="B23" i="2"/>
  <c r="B24" i="2"/>
  <c r="B25" i="2"/>
  <c r="B26" i="2"/>
  <c r="B27" i="2"/>
  <c r="B28" i="2"/>
  <c r="B29" i="2"/>
  <c r="B30" i="2"/>
  <c r="B31" i="2"/>
  <c r="O119" i="2"/>
  <c r="B32" i="2"/>
  <c r="B33" i="2"/>
  <c r="O121" i="2"/>
  <c r="B9" i="2"/>
  <c r="E137" i="2"/>
  <c r="F137" i="2"/>
  <c r="G137" i="2"/>
  <c r="H137" i="2"/>
  <c r="I137" i="2"/>
  <c r="J137" i="2"/>
  <c r="K137" i="2"/>
  <c r="L137" i="2"/>
  <c r="M137" i="2"/>
  <c r="D137" i="2"/>
  <c r="G49" i="2"/>
  <c r="H49" i="2"/>
  <c r="I49" i="2"/>
  <c r="J49" i="2"/>
  <c r="K49" i="2"/>
  <c r="L49" i="2"/>
  <c r="M49" i="2"/>
  <c r="C41" i="8"/>
  <c r="C40" i="8"/>
  <c r="C36" i="8"/>
  <c r="C34" i="8"/>
  <c r="C32" i="8"/>
  <c r="C31" i="8"/>
  <c r="C30" i="8"/>
  <c r="C26" i="8"/>
  <c r="C25" i="8"/>
  <c r="C24" i="8"/>
  <c r="C11" i="8"/>
  <c r="C10" i="8"/>
  <c r="C1" i="8"/>
  <c r="B22" i="7"/>
  <c r="D22" i="7"/>
  <c r="A22" i="7"/>
  <c r="C22" i="7"/>
  <c r="B21" i="7"/>
  <c r="D21" i="7"/>
  <c r="A21" i="7"/>
  <c r="C21" i="7"/>
  <c r="B20" i="7"/>
  <c r="D20" i="7"/>
  <c r="A20" i="7"/>
  <c r="C20" i="7"/>
  <c r="B19" i="7"/>
  <c r="D19" i="7"/>
  <c r="A19" i="7"/>
  <c r="C19" i="7"/>
  <c r="B18" i="7"/>
  <c r="D18" i="7"/>
  <c r="A18" i="7"/>
  <c r="C18" i="7"/>
  <c r="A17" i="7"/>
  <c r="C17" i="7"/>
  <c r="A16" i="7"/>
  <c r="C16" i="7"/>
  <c r="A15" i="7"/>
  <c r="C15" i="7"/>
  <c r="A14" i="7"/>
  <c r="C14" i="7"/>
  <c r="A13" i="7"/>
  <c r="C13" i="7"/>
  <c r="B12" i="7"/>
  <c r="D12" i="7"/>
  <c r="B11" i="7"/>
  <c r="D11" i="7"/>
  <c r="B10" i="7"/>
  <c r="D10" i="7"/>
  <c r="B9" i="7"/>
  <c r="D9" i="7"/>
  <c r="B8" i="7"/>
  <c r="D8" i="7"/>
  <c r="B7" i="7"/>
  <c r="D7" i="7"/>
  <c r="B6" i="7"/>
  <c r="D6" i="7"/>
  <c r="B5" i="7"/>
  <c r="D5" i="7"/>
  <c r="B4" i="7"/>
  <c r="D4" i="7"/>
  <c r="B3" i="7"/>
  <c r="D3" i="7"/>
  <c r="A3" i="7"/>
  <c r="C3" i="7"/>
  <c r="C525" i="6"/>
  <c r="C567" i="6"/>
  <c r="B525" i="6"/>
  <c r="B567" i="6"/>
  <c r="C210" i="6"/>
  <c r="B193" i="6"/>
  <c r="B169" i="6"/>
  <c r="C169" i="6"/>
  <c r="B168" i="6"/>
  <c r="C168" i="6"/>
  <c r="B167" i="6"/>
  <c r="C167" i="6"/>
  <c r="B166" i="6"/>
  <c r="C166" i="6"/>
  <c r="B165" i="6"/>
  <c r="C165" i="6"/>
  <c r="B164" i="6"/>
  <c r="C164" i="6"/>
  <c r="B163" i="6"/>
  <c r="C163" i="6"/>
  <c r="B162" i="6"/>
  <c r="C162" i="6"/>
  <c r="B161" i="6"/>
  <c r="C161" i="6"/>
  <c r="B160" i="6"/>
  <c r="C160" i="6"/>
  <c r="B159" i="6"/>
  <c r="C159" i="6"/>
  <c r="B158" i="6"/>
  <c r="C158" i="6"/>
  <c r="B157" i="6"/>
  <c r="C157" i="6"/>
  <c r="B156" i="6"/>
  <c r="B155" i="6"/>
  <c r="C155" i="6"/>
  <c r="B154" i="6"/>
  <c r="B153" i="6"/>
  <c r="C153" i="6"/>
  <c r="B152" i="6"/>
  <c r="B151" i="6"/>
  <c r="I49" i="3"/>
  <c r="C151" i="6"/>
  <c r="B76" i="6"/>
  <c r="B25" i="5"/>
  <c r="B50" i="5"/>
  <c r="B24" i="5"/>
  <c r="B49" i="5"/>
  <c r="B23" i="5"/>
  <c r="B48" i="5"/>
  <c r="B22" i="5"/>
  <c r="B47" i="5"/>
  <c r="B21" i="5"/>
  <c r="B46" i="5"/>
  <c r="B20" i="5"/>
  <c r="B45" i="5"/>
  <c r="B19" i="5"/>
  <c r="B44" i="5"/>
  <c r="B18" i="5"/>
  <c r="B43" i="5"/>
  <c r="B17" i="5"/>
  <c r="B42" i="5"/>
  <c r="B16" i="5"/>
  <c r="B41" i="5"/>
  <c r="B15" i="5"/>
  <c r="B40" i="5"/>
  <c r="B14" i="5"/>
  <c r="B39" i="5"/>
  <c r="B13" i="5"/>
  <c r="B38" i="5"/>
  <c r="B12" i="5"/>
  <c r="B37" i="5"/>
  <c r="B11" i="5"/>
  <c r="B36" i="5"/>
  <c r="B10" i="5"/>
  <c r="B35" i="5"/>
  <c r="B9" i="5"/>
  <c r="B34" i="5"/>
  <c r="B8" i="5"/>
  <c r="B33" i="5"/>
  <c r="B7" i="5"/>
  <c r="B32" i="5"/>
  <c r="H130" i="4"/>
  <c r="H129" i="4"/>
  <c r="H128" i="4"/>
  <c r="H124" i="4"/>
  <c r="H123" i="4"/>
  <c r="H122" i="4"/>
  <c r="H119" i="4"/>
  <c r="C51" i="8"/>
  <c r="H117" i="4"/>
  <c r="H116" i="4"/>
  <c r="H115" i="4"/>
  <c r="C43" i="8"/>
  <c r="C33" i="8"/>
  <c r="E150" i="3"/>
  <c r="C13" i="8"/>
  <c r="D130" i="3"/>
  <c r="F90" i="3"/>
  <c r="F89" i="3"/>
  <c r="I62" i="3"/>
  <c r="H62" i="3"/>
  <c r="G62" i="3"/>
  <c r="E62" i="3"/>
  <c r="I61" i="3"/>
  <c r="H61" i="3"/>
  <c r="G61" i="3"/>
  <c r="E61" i="3"/>
  <c r="I60" i="3"/>
  <c r="H60" i="3"/>
  <c r="G60" i="3"/>
  <c r="E60" i="3"/>
  <c r="H59" i="3"/>
  <c r="B57" i="3"/>
  <c r="F62" i="3"/>
  <c r="B56" i="3"/>
  <c r="B61" i="3"/>
  <c r="B55" i="3"/>
  <c r="B59" i="3"/>
  <c r="I52" i="3"/>
  <c r="I51" i="3"/>
  <c r="I50" i="3"/>
  <c r="G24" i="3"/>
  <c r="G23" i="3"/>
  <c r="G22" i="3"/>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97" i="2"/>
  <c r="G526" i="6"/>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O120" i="2"/>
  <c r="G294" i="7"/>
  <c r="G293" i="7"/>
  <c r="O118" i="2"/>
  <c r="O125" i="2"/>
  <c r="O127" i="2"/>
  <c r="O117" i="2"/>
  <c r="O124" i="2"/>
  <c r="O116" i="2"/>
  <c r="O123" i="2"/>
  <c r="O122" i="2"/>
  <c r="O126" i="2"/>
  <c r="O111" i="2"/>
  <c r="K130" i="7"/>
  <c r="K131" i="7"/>
  <c r="K119" i="7"/>
  <c r="K107" i="7"/>
  <c r="K81" i="7"/>
  <c r="K97" i="7"/>
  <c r="K120" i="7"/>
  <c r="K121" i="7"/>
  <c r="K110" i="7"/>
  <c r="K88" i="7"/>
  <c r="K132" i="7"/>
  <c r="K133" i="7"/>
  <c r="K134" i="7"/>
  <c r="K135" i="7"/>
  <c r="K123" i="7"/>
  <c r="K111" i="7"/>
  <c r="K85" i="7"/>
  <c r="K87" i="7"/>
  <c r="K124" i="7"/>
  <c r="K112" i="7"/>
  <c r="K86" i="7"/>
  <c r="K125" i="7"/>
  <c r="K136" i="7"/>
  <c r="K137" i="7"/>
  <c r="K138" i="7"/>
  <c r="K139" i="7"/>
  <c r="K127" i="7"/>
  <c r="K101" i="7"/>
  <c r="K89" i="7"/>
  <c r="K76" i="7"/>
  <c r="K103" i="7"/>
  <c r="K104" i="7"/>
  <c r="K105" i="7"/>
  <c r="K118" i="7"/>
  <c r="K108" i="7"/>
  <c r="K99" i="7"/>
  <c r="K84" i="7"/>
  <c r="K114" i="7"/>
  <c r="K140" i="7"/>
  <c r="K128" i="7"/>
  <c r="K74" i="7"/>
  <c r="K90" i="7"/>
  <c r="K115" i="7"/>
  <c r="K75" i="7"/>
  <c r="K91" i="7"/>
  <c r="K102" i="7"/>
  <c r="K92" i="7"/>
  <c r="K77" i="7"/>
  <c r="K78" i="7"/>
  <c r="K94" i="7"/>
  <c r="K95" i="7"/>
  <c r="K82" i="7"/>
  <c r="K83" i="7"/>
  <c r="K113" i="7"/>
  <c r="K141" i="7"/>
  <c r="K93" i="7"/>
  <c r="K79" i="7"/>
  <c r="K80" i="7"/>
  <c r="K98" i="7"/>
  <c r="K122" i="7"/>
  <c r="K73" i="7"/>
  <c r="K142" i="7"/>
  <c r="K96" i="7"/>
  <c r="K129" i="7"/>
  <c r="K106" i="7"/>
  <c r="K109" i="7"/>
  <c r="K100" i="7"/>
  <c r="K126" i="7"/>
  <c r="K116" i="7"/>
  <c r="K117" i="7"/>
  <c r="O113" i="2"/>
  <c r="C426" i="6"/>
  <c r="D476" i="6"/>
  <c r="C476" i="6"/>
  <c r="I476" i="6"/>
  <c r="H476" i="6"/>
  <c r="O115" i="2"/>
  <c r="G108" i="4"/>
  <c r="C49" i="8"/>
  <c r="O114" i="2"/>
  <c r="O112" i="2"/>
  <c r="O104" i="2"/>
  <c r="F60" i="3"/>
  <c r="F61" i="3"/>
  <c r="C29" i="8"/>
  <c r="C28" i="8"/>
  <c r="C27" i="8"/>
  <c r="B426" i="6"/>
  <c r="B526" i="6"/>
  <c r="H526" i="6"/>
  <c r="I526" i="6"/>
  <c r="K60" i="7"/>
  <c r="K64" i="7"/>
  <c r="K68" i="7"/>
  <c r="K72" i="7"/>
  <c r="K48" i="7"/>
  <c r="K52" i="7"/>
  <c r="K56" i="7"/>
  <c r="K32" i="7"/>
  <c r="K36" i="7"/>
  <c r="K40" i="7"/>
  <c r="K44" i="7"/>
  <c r="K20" i="7"/>
  <c r="K24" i="7"/>
  <c r="K28" i="7"/>
  <c r="K4" i="7"/>
  <c r="K8" i="7"/>
  <c r="K12" i="7"/>
  <c r="K16" i="7"/>
  <c r="K43" i="7"/>
  <c r="K23" i="7"/>
  <c r="K17" i="7"/>
  <c r="K11" i="7"/>
  <c r="K61" i="7"/>
  <c r="K65" i="7"/>
  <c r="K69" i="7"/>
  <c r="K59" i="7"/>
  <c r="K49" i="7"/>
  <c r="K53" i="7"/>
  <c r="K57" i="7"/>
  <c r="K33" i="7"/>
  <c r="K37" i="7"/>
  <c r="K41" i="7"/>
  <c r="K31" i="7"/>
  <c r="K21" i="7"/>
  <c r="K25" i="7"/>
  <c r="K29" i="7"/>
  <c r="K5" i="7"/>
  <c r="K9" i="7"/>
  <c r="K13" i="7"/>
  <c r="K3" i="7"/>
  <c r="K62" i="7"/>
  <c r="K66" i="7"/>
  <c r="K70" i="7"/>
  <c r="K46" i="7"/>
  <c r="K50" i="7"/>
  <c r="K54" i="7"/>
  <c r="K58" i="7"/>
  <c r="K34" i="7"/>
  <c r="K38" i="7"/>
  <c r="K42" i="7"/>
  <c r="K18" i="7"/>
  <c r="K22" i="7"/>
  <c r="K26" i="7"/>
  <c r="K30" i="7"/>
  <c r="K6" i="7"/>
  <c r="K10" i="7"/>
  <c r="K14" i="7"/>
  <c r="K63" i="7"/>
  <c r="K67" i="7"/>
  <c r="K71" i="7"/>
  <c r="K47" i="7"/>
  <c r="K51" i="7"/>
  <c r="K55" i="7"/>
  <c r="K45" i="7"/>
  <c r="K35" i="7"/>
  <c r="K39" i="7"/>
  <c r="K19" i="7"/>
  <c r="K27" i="7"/>
  <c r="K7" i="7"/>
  <c r="K15" i="7"/>
  <c r="H30" i="7"/>
  <c r="J30" i="7"/>
  <c r="H26" i="7"/>
  <c r="J26" i="7"/>
  <c r="H22" i="7"/>
  <c r="J22" i="7"/>
  <c r="H18" i="7"/>
  <c r="J18" i="7"/>
  <c r="H28" i="7"/>
  <c r="J28" i="7"/>
  <c r="H24" i="7"/>
  <c r="J24" i="7"/>
  <c r="H20" i="7"/>
  <c r="J20" i="7"/>
  <c r="H27" i="7"/>
  <c r="J27" i="7"/>
  <c r="H19" i="7"/>
  <c r="J19" i="7"/>
  <c r="H29" i="7"/>
  <c r="J29" i="7"/>
  <c r="H25" i="7"/>
  <c r="J25" i="7"/>
  <c r="H17" i="7"/>
  <c r="J17" i="7"/>
  <c r="H23" i="7"/>
  <c r="J23" i="7"/>
  <c r="H21" i="7"/>
  <c r="J21" i="7"/>
  <c r="H58" i="7"/>
  <c r="J58" i="7"/>
  <c r="H54" i="7"/>
  <c r="J54" i="7"/>
  <c r="H50" i="7"/>
  <c r="J50" i="7"/>
  <c r="H46" i="7"/>
  <c r="J46" i="7"/>
  <c r="H56" i="7"/>
  <c r="J56" i="7"/>
  <c r="H52" i="7"/>
  <c r="J52" i="7"/>
  <c r="H48" i="7"/>
  <c r="J48" i="7"/>
  <c r="H51" i="7"/>
  <c r="J51" i="7"/>
  <c r="H53" i="7"/>
  <c r="J53" i="7"/>
  <c r="H57" i="7"/>
  <c r="J57" i="7"/>
  <c r="H49" i="7"/>
  <c r="J49" i="7"/>
  <c r="H55" i="7"/>
  <c r="J55" i="7"/>
  <c r="H47" i="7"/>
  <c r="J47" i="7"/>
  <c r="H45" i="7"/>
  <c r="J45" i="7"/>
  <c r="H16" i="7"/>
  <c r="J16" i="7"/>
  <c r="H12" i="7"/>
  <c r="J12" i="7"/>
  <c r="H8" i="7"/>
  <c r="J8" i="7"/>
  <c r="H4" i="7"/>
  <c r="J4" i="7"/>
  <c r="H14" i="7"/>
  <c r="J14" i="7"/>
  <c r="H10" i="7"/>
  <c r="J10" i="7"/>
  <c r="H6" i="7"/>
  <c r="J6" i="7"/>
  <c r="H15" i="7"/>
  <c r="J15" i="7"/>
  <c r="H7" i="7"/>
  <c r="J7" i="7"/>
  <c r="H13" i="7"/>
  <c r="J13" i="7"/>
  <c r="H5" i="7"/>
  <c r="J5" i="7"/>
  <c r="H11" i="7"/>
  <c r="J11" i="7"/>
  <c r="H3" i="7"/>
  <c r="J3" i="7"/>
  <c r="H9" i="7"/>
  <c r="J9" i="7"/>
  <c r="H44" i="7"/>
  <c r="J44" i="7"/>
  <c r="H40" i="7"/>
  <c r="J40" i="7"/>
  <c r="H36" i="7"/>
  <c r="J36" i="7"/>
  <c r="H32" i="7"/>
  <c r="J32" i="7"/>
  <c r="H42" i="7"/>
  <c r="J42" i="7"/>
  <c r="H38" i="7"/>
  <c r="J38" i="7"/>
  <c r="H34" i="7"/>
  <c r="J34" i="7"/>
  <c r="H39" i="7"/>
  <c r="J39" i="7"/>
  <c r="H31" i="7"/>
  <c r="J31" i="7"/>
  <c r="H41" i="7"/>
  <c r="J41" i="7"/>
  <c r="H37" i="7"/>
  <c r="J37" i="7"/>
  <c r="H43" i="7"/>
  <c r="J43" i="7"/>
  <c r="H35" i="7"/>
  <c r="J35" i="7"/>
  <c r="H33" i="7"/>
  <c r="J33" i="7"/>
  <c r="H72" i="7"/>
  <c r="J72" i="7"/>
  <c r="H68" i="7"/>
  <c r="J68" i="7"/>
  <c r="H64" i="7"/>
  <c r="J64" i="7"/>
  <c r="H60" i="7"/>
  <c r="J60" i="7"/>
  <c r="H70" i="7"/>
  <c r="J70" i="7"/>
  <c r="H66" i="7"/>
  <c r="J66" i="7"/>
  <c r="H62" i="7"/>
  <c r="J62" i="7"/>
  <c r="H71" i="7"/>
  <c r="J71" i="7"/>
  <c r="H63" i="7"/>
  <c r="J63" i="7"/>
  <c r="H69" i="7"/>
  <c r="J69" i="7"/>
  <c r="H61" i="7"/>
  <c r="J61" i="7"/>
  <c r="H65" i="7"/>
  <c r="J65" i="7"/>
  <c r="H67" i="7"/>
  <c r="J67" i="7"/>
  <c r="H59" i="7"/>
  <c r="J59" i="7"/>
  <c r="B6" i="5"/>
  <c r="C152" i="6"/>
  <c r="O105" i="2"/>
  <c r="C156" i="6"/>
  <c r="O106" i="2"/>
  <c r="O98" i="2"/>
  <c r="O110" i="2"/>
  <c r="O109" i="2"/>
  <c r="O108" i="2"/>
  <c r="O107" i="2"/>
  <c r="O103" i="2"/>
  <c r="O102" i="2"/>
  <c r="O101" i="2"/>
  <c r="C16" i="8"/>
  <c r="O99" i="2"/>
  <c r="O97" i="2"/>
  <c r="O100" i="2"/>
  <c r="C45" i="8"/>
  <c r="C154" i="6"/>
  <c r="C200" i="6"/>
  <c r="B62" i="3"/>
  <c r="E117" i="3"/>
  <c r="C202" i="6"/>
  <c r="C212" i="6"/>
  <c r="F99" i="4"/>
  <c r="C48" i="8"/>
  <c r="H118" i="4"/>
  <c r="C50" i="8"/>
  <c r="H131" i="4"/>
  <c r="C53" i="8"/>
  <c r="H125" i="4"/>
  <c r="C52" i="8"/>
  <c r="B60" i="3"/>
  <c r="C206" i="6"/>
  <c r="E51" i="5"/>
  <c r="C7" i="8"/>
  <c r="C214" i="6"/>
  <c r="C394" i="6"/>
  <c r="C198" i="6"/>
  <c r="C204" i="6"/>
  <c r="C208" i="6"/>
  <c r="C207" i="6"/>
  <c r="C197" i="6"/>
  <c r="C205" i="6"/>
  <c r="C213" i="6"/>
  <c r="C199" i="6"/>
  <c r="B150" i="6"/>
  <c r="C150" i="6"/>
  <c r="C203" i="6"/>
  <c r="C211" i="6"/>
  <c r="C201" i="6"/>
  <c r="C209" i="6"/>
  <c r="C215" i="6"/>
  <c r="C44" i="8"/>
  <c r="H557" i="6"/>
  <c r="I557" i="6"/>
  <c r="E557" i="6"/>
  <c r="F557" i="6"/>
  <c r="H556" i="6"/>
  <c r="I556" i="6"/>
  <c r="E556" i="6"/>
  <c r="F556" i="6"/>
  <c r="I457" i="6" a="1"/>
  <c r="I457" i="6"/>
  <c r="H457" i="6" a="1"/>
  <c r="H457" i="6"/>
  <c r="H456" i="6" a="1"/>
  <c r="H456" i="6"/>
  <c r="I456" i="6" a="1"/>
  <c r="I456" i="6"/>
  <c r="G476" i="6"/>
  <c r="F476" i="6"/>
  <c r="E476" i="6"/>
  <c r="D426" i="6"/>
  <c r="E426" i="6"/>
  <c r="F426" i="6"/>
  <c r="C526" i="6"/>
  <c r="G426" i="6"/>
  <c r="E526" i="6"/>
  <c r="B568" i="6"/>
  <c r="I426" i="6" a="1"/>
  <c r="I426" i="6"/>
  <c r="H426" i="6" a="1"/>
  <c r="H426" i="6"/>
  <c r="I26" i="5"/>
  <c r="C264" i="6"/>
  <c r="D26" i="5"/>
  <c r="C371" i="6"/>
  <c r="C333" i="6"/>
  <c r="C170" i="6"/>
  <c r="C51" i="5"/>
  <c r="C100" i="6"/>
  <c r="C124" i="6"/>
  <c r="F216" i="6"/>
  <c r="E216" i="6"/>
  <c r="C196" i="6"/>
  <c r="C216" i="6"/>
  <c r="G216" i="6"/>
  <c r="C193" i="6"/>
  <c r="E26" i="5"/>
  <c r="C147" i="6"/>
  <c r="D51" i="5"/>
  <c r="C19" i="8"/>
  <c r="C21" i="8"/>
  <c r="C20" i="8"/>
  <c r="F516" i="6"/>
  <c r="C516" i="6"/>
  <c r="E517" i="6"/>
  <c r="C517" i="6"/>
  <c r="F517" i="6"/>
  <c r="F521" i="6"/>
  <c r="F86" i="4"/>
  <c r="D517" i="6"/>
  <c r="C568" i="6"/>
  <c r="D526" i="6"/>
  <c r="D516" i="6"/>
  <c r="E516" i="6"/>
  <c r="H568" i="6"/>
  <c r="I568" i="6"/>
  <c r="E568" i="6"/>
  <c r="F568" i="6"/>
  <c r="C466" i="6"/>
  <c r="D466" i="6"/>
  <c r="C467" i="6"/>
  <c r="E466" i="6"/>
  <c r="D467" i="6"/>
  <c r="F466" i="6"/>
  <c r="F467" i="6"/>
  <c r="F471" i="6"/>
  <c r="F78" i="4"/>
  <c r="E467" i="6"/>
  <c r="D216" i="6"/>
  <c r="H26" i="5"/>
  <c r="I564" i="6"/>
  <c r="C240" i="6"/>
  <c r="G26" i="5"/>
  <c r="C5" i="8"/>
  <c r="F26" i="5"/>
  <c r="C6" i="8"/>
  <c r="C518" i="6"/>
  <c r="C519" i="6"/>
  <c r="C520" i="6"/>
  <c r="C521" i="6"/>
  <c r="F83" i="4"/>
  <c r="D468" i="6"/>
  <c r="D469" i="6"/>
  <c r="D470" i="6"/>
  <c r="D471" i="6"/>
  <c r="F76" i="4"/>
  <c r="F526" i="6"/>
  <c r="C18" i="8"/>
  <c r="C39" i="8"/>
  <c r="D518" i="6"/>
  <c r="D519" i="6"/>
  <c r="D520" i="6"/>
  <c r="D521" i="6"/>
  <c r="F84" i="4"/>
  <c r="I606" i="6"/>
  <c r="F564" i="6"/>
  <c r="F74" i="4"/>
  <c r="C55" i="8"/>
  <c r="E518" i="6"/>
  <c r="E519" i="6"/>
  <c r="E520" i="6"/>
  <c r="F606" i="6"/>
  <c r="F82" i="4"/>
  <c r="C468" i="6"/>
  <c r="C469" i="6"/>
  <c r="C470" i="6"/>
  <c r="C471" i="6"/>
  <c r="F75" i="4"/>
  <c r="E468" i="6"/>
  <c r="E469" i="6"/>
  <c r="E471" i="6"/>
  <c r="F77" i="4"/>
  <c r="C55" i="5"/>
  <c r="E521" i="6"/>
  <c r="F85" i="4"/>
  <c r="C59" i="8"/>
  <c r="C58" i="8"/>
  <c r="C56" i="8"/>
  <c r="E470" i="6"/>
  <c r="F79" i="4"/>
  <c r="C57" i="8"/>
  <c r="F87" i="4"/>
  <c r="C60" i="8"/>
  <c r="C56" i="5"/>
  <c r="C57" i="5"/>
  <c r="I11" i="3"/>
  <c r="J11" i="3"/>
  <c r="K11" i="3"/>
  <c r="C9" i="8"/>
  <c r="C62" i="5"/>
  <c r="C63" i="5"/>
  <c r="J10" i="3"/>
  <c r="K10" i="3"/>
  <c r="C37" i="8"/>
  <c r="C35" i="8"/>
  <c r="C76" i="6"/>
  <c r="C26" i="5"/>
  <c r="C3" i="8"/>
  <c r="C4" i="8"/>
  <c r="C8" i="8"/>
</calcChain>
</file>

<file path=xl/sharedStrings.xml><?xml version="1.0" encoding="utf-8"?>
<sst xmlns="http://schemas.openxmlformats.org/spreadsheetml/2006/main" count="659" uniqueCount="486">
  <si>
    <t>Actor Name</t>
  </si>
  <si>
    <t>Please list the materials handled by the actor</t>
  </si>
  <si>
    <t>EXPENDITURE</t>
  </si>
  <si>
    <t>MATERIALS COLLECTED PER YEAR</t>
  </si>
  <si>
    <t>Material Number</t>
  </si>
  <si>
    <t>Material Category</t>
  </si>
  <si>
    <t>Material Name</t>
  </si>
  <si>
    <t>Actor Number</t>
  </si>
  <si>
    <t>LABOUR COSTS</t>
  </si>
  <si>
    <t>Paper and Cardboard</t>
  </si>
  <si>
    <t>Total Expenditure on Labour Costs per Year</t>
  </si>
  <si>
    <t>F1 (Main Actor)</t>
  </si>
  <si>
    <t>Total Expenditure on Material Purchases per Year</t>
  </si>
  <si>
    <t>Textiles</t>
  </si>
  <si>
    <t>F2</t>
  </si>
  <si>
    <t>Food Waste</t>
  </si>
  <si>
    <t>F3</t>
  </si>
  <si>
    <t>Wood</t>
  </si>
  <si>
    <t>F4</t>
  </si>
  <si>
    <t>Garden and Park Waste</t>
  </si>
  <si>
    <t>F5</t>
  </si>
  <si>
    <t>Nappies</t>
  </si>
  <si>
    <t>F6</t>
  </si>
  <si>
    <t>Plastics</t>
  </si>
  <si>
    <t>F7</t>
  </si>
  <si>
    <t>F8</t>
  </si>
  <si>
    <t>Metal</t>
  </si>
  <si>
    <t>F9</t>
  </si>
  <si>
    <t>Metal (aluminium)</t>
  </si>
  <si>
    <t>Quantity received from… (tonnes per year)</t>
  </si>
  <si>
    <t>F10</t>
  </si>
  <si>
    <t>Glass</t>
  </si>
  <si>
    <t>F11</t>
  </si>
  <si>
    <t>Other Inert Waste</t>
  </si>
  <si>
    <t>Category</t>
  </si>
  <si>
    <t>F12</t>
  </si>
  <si>
    <t>Average hours worked per week</t>
  </si>
  <si>
    <t>Paid for by</t>
  </si>
  <si>
    <t>Material</t>
  </si>
  <si>
    <t>Unit of Material Collected/Processed</t>
  </si>
  <si>
    <t>SUM</t>
  </si>
  <si>
    <t>F13</t>
  </si>
  <si>
    <t>F14</t>
  </si>
  <si>
    <t>F15</t>
  </si>
  <si>
    <t>F16</t>
  </si>
  <si>
    <t>F17</t>
  </si>
  <si>
    <t>LIST ACTOR NAMES ABOVE, LIST QUANTITY RECEIVED FROM BELOW</t>
  </si>
  <si>
    <t>F18</t>
  </si>
  <si>
    <t>F19</t>
  </si>
  <si>
    <t>F20</t>
  </si>
  <si>
    <t>Year</t>
  </si>
  <si>
    <t>AVOIDED EMISSIONS GUIDANCE</t>
  </si>
  <si>
    <t>In order to calculate CO2 equivalent emissions avoided by recycling, it is necessary to specify a location-specific energy greenhouse gas emission factor.</t>
  </si>
  <si>
    <t>Guidance on these factors for a selection of countries is given below.</t>
  </si>
  <si>
    <t>For a complete list of countries and greenhouse gas emission factors, see the GIZ Solid Waste Management Greenhouse Gas Calculator Manual, available online at:</t>
  </si>
  <si>
    <t>https://www.giz.de/expertise/downloads/giz-kfw-ifeu2009-en-climate-calculator-swm-manual.pdf</t>
  </si>
  <si>
    <t>OTHER WORKER COSTS</t>
  </si>
  <si>
    <t>Country</t>
  </si>
  <si>
    <t>Electricity Grid</t>
  </si>
  <si>
    <t>GHG Emission Factor</t>
  </si>
  <si>
    <t>Cost Description</t>
  </si>
  <si>
    <t>…Month/Year</t>
  </si>
  <si>
    <t xml:space="preserve">No. people receiving </t>
  </si>
  <si>
    <t>Total cost per year</t>
  </si>
  <si>
    <t>Brazil</t>
  </si>
  <si>
    <t>90% renewable</t>
  </si>
  <si>
    <t>g CO2-eq/kWh</t>
  </si>
  <si>
    <t xml:space="preserve">China </t>
  </si>
  <si>
    <t>80% fossil, 18% renewable</t>
  </si>
  <si>
    <t>India</t>
  </si>
  <si>
    <t>75% fossil, 18% renewable</t>
  </si>
  <si>
    <t xml:space="preserve">Mexico </t>
  </si>
  <si>
    <t>63% fossil, 27% renewable</t>
  </si>
  <si>
    <t xml:space="preserve">South Africa </t>
  </si>
  <si>
    <t>95% fossil</t>
  </si>
  <si>
    <t xml:space="preserve">Ukraine </t>
  </si>
  <si>
    <t>63% fossil, 32% nuclear</t>
  </si>
  <si>
    <t>MATERIAL CATEGORY LIST</t>
  </si>
  <si>
    <t>Rubber and Leather</t>
  </si>
  <si>
    <t>Metal (steel)</t>
  </si>
  <si>
    <t>Other Waste</t>
  </si>
  <si>
    <t>EQUIPMENT (EXCLUDING VEHICLES)</t>
  </si>
  <si>
    <t>Total Expenditure on Equipment per Year (excluding Vehicles)</t>
  </si>
  <si>
    <t>Please list all capital equipment items that are used by the group in order for their solid waste collection system to function.</t>
  </si>
  <si>
    <t>Item</t>
  </si>
  <si>
    <t>No. Units</t>
  </si>
  <si>
    <t>Item paid for by</t>
  </si>
  <si>
    <t>VEHICLES</t>
  </si>
  <si>
    <t>Total Expenditure on Transport Related Costs per Year</t>
  </si>
  <si>
    <t>Cost of fuel per litre</t>
  </si>
  <si>
    <t>Days driven per year</t>
  </si>
  <si>
    <t>Vehicles</t>
  </si>
  <si>
    <t>No. Units Required</t>
  </si>
  <si>
    <t>Employment and Social Metrics</t>
  </si>
  <si>
    <t>Average km travelled per working day per vehicle</t>
  </si>
  <si>
    <t>Large truck</t>
  </si>
  <si>
    <t>Number of tyres required per vehicle</t>
  </si>
  <si>
    <t>Cost per tyre</t>
  </si>
  <si>
    <t>Tyres paid for by</t>
  </si>
  <si>
    <t>Expected lifetime of tyres (years)</t>
  </si>
  <si>
    <t>Fuel efficiency (litres per 100km)</t>
  </si>
  <si>
    <t>Fuel paid for by</t>
  </si>
  <si>
    <t>Cost of licenses per year per vehicle</t>
  </si>
  <si>
    <t>Licenses paid for by</t>
  </si>
  <si>
    <t>Does the actor have formal permission to collect waste from the responsible local authority?</t>
  </si>
  <si>
    <t>Cost of insurance per year per vehicle</t>
  </si>
  <si>
    <t>Insurance paid for by</t>
  </si>
  <si>
    <t>Total Capital Expenditure on Tyres</t>
  </si>
  <si>
    <t>Tyre Depreciation</t>
  </si>
  <si>
    <t>Total Fuel Cost per Year</t>
  </si>
  <si>
    <t>Total Taxes and Licenses Cost per Year</t>
  </si>
  <si>
    <t>Total Insurance Cost per Year</t>
  </si>
  <si>
    <t>Expenditure per Year</t>
  </si>
  <si>
    <t>Yes</t>
  </si>
  <si>
    <t>Total Variable and Fixed Costs per Year</t>
  </si>
  <si>
    <t>Total Disposal Costs per Year</t>
  </si>
  <si>
    <t>Amount of waste disposed at a sanitary landfill per year (t)</t>
  </si>
  <si>
    <t>Cost per tonne of waste disposed at a sanitary landfill</t>
  </si>
  <si>
    <t>Paid for by…</t>
  </si>
  <si>
    <t>Amount of waste disposed at an unmanaged dump per year (t)</t>
  </si>
  <si>
    <t>Cost per tonne of waste disposed at an unmanaged dump</t>
  </si>
  <si>
    <t>Estimate amount paid per…</t>
  </si>
  <si>
    <t>Total Cost per Year</t>
  </si>
  <si>
    <t>Please note, this describes any benefits which employers are required to provide by law, such as maternity leave, sick pay, 13th salary, etc.</t>
  </si>
  <si>
    <t>Do men and women receive equal pay for performing the same work?</t>
  </si>
  <si>
    <t>BUSINESS COSTS (TAXES AND FEES)</t>
  </si>
  <si>
    <t>Total Business Costs per Year</t>
  </si>
  <si>
    <t>Number of children (under 14) who are involved in waste collection or handling activities.</t>
  </si>
  <si>
    <t>Number of children (under 14) of workers who do not regularly attend school.</t>
  </si>
  <si>
    <t>REVENUE</t>
  </si>
  <si>
    <t>SERVICE PROVISION</t>
  </si>
  <si>
    <t>Total Revenue from Service Provision per Year</t>
  </si>
  <si>
    <t>Revenue Description</t>
  </si>
  <si>
    <t>Revenue Collected From…</t>
  </si>
  <si>
    <t>Average Revenue Collected…</t>
  </si>
  <si>
    <t>…Per Month/Year</t>
  </si>
  <si>
    <t>Months Received per Year</t>
  </si>
  <si>
    <t>Regular / Variable / Seasonal</t>
  </si>
  <si>
    <t>Total Revenue per Year</t>
  </si>
  <si>
    <t>Sick pay</t>
  </si>
  <si>
    <t>Holiday leave and pay</t>
  </si>
  <si>
    <t>MATERIALS SOLD, GIVEN AWAY, OR DISPOSED PER YEAR</t>
  </si>
  <si>
    <t>Quantity sent to… (tonnes per year)</t>
  </si>
  <si>
    <t>Regular</t>
  </si>
  <si>
    <t>Retirement arrangements</t>
  </si>
  <si>
    <t>Maternity leave and pay</t>
  </si>
  <si>
    <t>Merchant / Industry - Dry Recyclables</t>
  </si>
  <si>
    <t>Paternity leave and pay</t>
  </si>
  <si>
    <t>Merchant / Industry - Organics</t>
  </si>
  <si>
    <t>Sanitary Landfills</t>
  </si>
  <si>
    <t>Uncontrolled Dumps</t>
  </si>
  <si>
    <t>Discarded as Litter</t>
  </si>
  <si>
    <t>13th Salary (where applicable)</t>
  </si>
  <si>
    <t>MATERIAL SALES</t>
  </si>
  <si>
    <t>Total Revenue from Material Sales per Year</t>
  </si>
  <si>
    <t>Healthcare provisions</t>
  </si>
  <si>
    <t>Please note this should include cash/monetary contributions only. All donations of equipment, payment of bills or costs should be included in the expenditure section.</t>
  </si>
  <si>
    <t>Years</t>
  </si>
  <si>
    <t>Childcare provisions</t>
  </si>
  <si>
    <t>Value</t>
  </si>
  <si>
    <t>From</t>
  </si>
  <si>
    <t>Average amount received per year</t>
  </si>
  <si>
    <t>Percentage of occupational benefits provided out of total required</t>
  </si>
  <si>
    <t>PROFIT PER YEAR</t>
  </si>
  <si>
    <t>Revenue received by Actor</t>
  </si>
  <si>
    <t>Expenditure by Actor</t>
  </si>
  <si>
    <t>Net Profit per Year</t>
  </si>
  <si>
    <t>Please indicate the percentage of profit that is:</t>
  </si>
  <si>
    <t>Occupational Health Metrics</t>
  </si>
  <si>
    <t>Put in a savings account</t>
  </si>
  <si>
    <t>Reinvested in the business</t>
  </si>
  <si>
    <t>Safe Working Practices Rating</t>
  </si>
  <si>
    <t>INSTITUTIONAL CAPACITY</t>
  </si>
  <si>
    <t>Value of savings held by actor</t>
  </si>
  <si>
    <t>Safe, secure and appropriate workplace location</t>
  </si>
  <si>
    <t>Does the actor have access to credit?</t>
  </si>
  <si>
    <t>Value of maximum loan available to actor</t>
  </si>
  <si>
    <t>Adequate fire extinguishers and fire evacuation procedures</t>
  </si>
  <si>
    <t>Adequate pest control</t>
  </si>
  <si>
    <t>Potential Available Capital Indicator</t>
  </si>
  <si>
    <t>Accident recording system and procedures to prevent re-occurance.</t>
  </si>
  <si>
    <t>Identification system for hazardous materials and suitable procedure for dealing with these</t>
  </si>
  <si>
    <t>Protection equipment (e.g. guard rails) around hazardous equipment and locations (including heights)</t>
  </si>
  <si>
    <t>Workstation set-up and procedures to prevent injury through straining, repetitive motion, or awkward positions.</t>
  </si>
  <si>
    <t>Suitable odour and dust control measures</t>
  </si>
  <si>
    <t>Clean and hygienic workplace environment</t>
  </si>
  <si>
    <t>Percentage of items/aspects provided, out of total required</t>
  </si>
  <si>
    <t>Revenue per Year</t>
  </si>
  <si>
    <t>EXPENDITURE PER YEAR</t>
  </si>
  <si>
    <t>Contributing Actor</t>
  </si>
  <si>
    <t>Labour Costs</t>
  </si>
  <si>
    <t>Equipment (excluding vehicles)</t>
  </si>
  <si>
    <t>Vehicle Related Costs</t>
  </si>
  <si>
    <t>Disposal Costs</t>
  </si>
  <si>
    <t>Business Costs (Taxes and Fees)</t>
  </si>
  <si>
    <t>CARBON METRICS</t>
  </si>
  <si>
    <t>Carbon Metrics</t>
  </si>
  <si>
    <t>Greenhouse gas emission factor for the generation of electricity</t>
  </si>
  <si>
    <t>g CO2 equivalent</t>
  </si>
  <si>
    <t>(See 'Basic Information' tab for guidance)</t>
  </si>
  <si>
    <t xml:space="preserve">If wase is disposed at a sanitary landfill site, please indicate whether this landfill captures gas. </t>
  </si>
  <si>
    <t>No</t>
  </si>
  <si>
    <t>If gas is captured, please indicate the collection efficiency (between 10% and 50%).</t>
  </si>
  <si>
    <t>If gas is captured, please indicate what percentage of the collected gas is flared.</t>
  </si>
  <si>
    <t>If gas is captured, please indicate what percentage of the collected gas is ventilated without treatment.</t>
  </si>
  <si>
    <t>If waste is disposed at an unmanaged dumpsite, please indicate whether burning of waste occurs at this dumpsite.</t>
  </si>
  <si>
    <t>If organic waste is valorised, please indicate what fraction of this waste is composted.</t>
  </si>
  <si>
    <t>Emissions avoided through recycling</t>
  </si>
  <si>
    <t>kg CO2 equivalent</t>
  </si>
  <si>
    <t>Emissions generated through landfill (gas collection)</t>
  </si>
  <si>
    <t>Emissions generated through landfill (no gas collection)</t>
  </si>
  <si>
    <t>Emissions generated by open dumping</t>
  </si>
  <si>
    <t>CALCULATIONS</t>
  </si>
  <si>
    <t>Time Unit Menu</t>
  </si>
  <si>
    <t>Emissions generated by open burning</t>
  </si>
  <si>
    <t>Month</t>
  </si>
  <si>
    <t>Time Unit Wages Menu</t>
  </si>
  <si>
    <t>Week</t>
  </si>
  <si>
    <t>Day</t>
  </si>
  <si>
    <t>Hour</t>
  </si>
  <si>
    <t>Type of Vehicle Menu</t>
  </si>
  <si>
    <t>Hand-pulled cart</t>
  </si>
  <si>
    <t>Animal-pulled cart</t>
  </si>
  <si>
    <t>LOCAL ENVIRONMENTAL POLLUTION METRICS</t>
  </si>
  <si>
    <t>Pedal-powered cart</t>
  </si>
  <si>
    <t>Small truck</t>
  </si>
  <si>
    <t>Medium truck</t>
  </si>
  <si>
    <t>Local Environmental Pollution Metrics</t>
  </si>
  <si>
    <t>Other</t>
  </si>
  <si>
    <t>DropDown Yes/No</t>
  </si>
  <si>
    <t>Dropdown Health and Safety in Workplace</t>
  </si>
  <si>
    <t>Local amenity</t>
  </si>
  <si>
    <t>Dropdown regularity</t>
  </si>
  <si>
    <t>Seasonal</t>
  </si>
  <si>
    <t>Variable</t>
  </si>
  <si>
    <t>Paying Actor</t>
  </si>
  <si>
    <t>Amount of waste disposed of as litter (tonnes)</t>
  </si>
  <si>
    <t>Salary Expenditure per Year</t>
  </si>
  <si>
    <t>Please consider the following: noise created, effect of vehicle on environment (e.g. fumes, animal droppings, damage to roads), and effect of vehicle on other traffic.</t>
  </si>
  <si>
    <t>Collection local amenity rating</t>
  </si>
  <si>
    <t>Is management of the workplace under the control of the actor?</t>
  </si>
  <si>
    <t>Do people live at the workplace?</t>
  </si>
  <si>
    <t>Is a community located within 30m of the workplace?</t>
  </si>
  <si>
    <t>Rate the the workplace from 0 (no nuisance) to 5 (severe nuisance) for the following issues:</t>
  </si>
  <si>
    <t>Noise</t>
  </si>
  <si>
    <t>REVENUE PER YEAR</t>
  </si>
  <si>
    <t>Service Provision</t>
  </si>
  <si>
    <t>Sale of Materials</t>
  </si>
  <si>
    <t>Odour</t>
  </si>
  <si>
    <t>Attraction of flies and animals</t>
  </si>
  <si>
    <t>Handling and processing local amenity rating</t>
  </si>
  <si>
    <t>Waste disposal</t>
  </si>
  <si>
    <t>Amount of waste disposed to uncontrolled dump (tonnes)</t>
  </si>
  <si>
    <t>Subsidy Expenditure per Year</t>
  </si>
  <si>
    <t>Local environmental health</t>
  </si>
  <si>
    <t>Rating</t>
  </si>
  <si>
    <t>Score</t>
  </si>
  <si>
    <t>Is a community located within 50m of uncontrolled dump?</t>
  </si>
  <si>
    <t>Is a community located between 50m and 250m?</t>
  </si>
  <si>
    <t>Is a community located between 250m and 1km?</t>
  </si>
  <si>
    <t>Waste-bourne disease risk rating</t>
  </si>
  <si>
    <t>Air quality health risk rating</t>
  </si>
  <si>
    <t>Water resources</t>
  </si>
  <si>
    <t>Is waste dumped directly into a waterbody or watercourse?</t>
  </si>
  <si>
    <t>Is the groundwater used for drinking water or agricultural uses within 1km</t>
  </si>
  <si>
    <t>Is the groundwater used for industrial purposes within 1km</t>
  </si>
  <si>
    <t>Water resources risk rating</t>
  </si>
  <si>
    <t>Important ecological sites</t>
  </si>
  <si>
    <t>Is an important ecological site located within 50m of uncontrolled dump?</t>
  </si>
  <si>
    <t>Is an important ecological site located between 50m and 250m?</t>
  </si>
  <si>
    <t>Is an important ecological site located between 250m and 1km?</t>
  </si>
  <si>
    <t>Ecological site risk rating</t>
  </si>
  <si>
    <t>Financial Metrics</t>
  </si>
  <si>
    <t>CAPITAL EXPENDITURE AND DEPRECIATION</t>
  </si>
  <si>
    <t>Capital Expenditure</t>
  </si>
  <si>
    <t>Cost per tonne collected/handled</t>
  </si>
  <si>
    <t>Total costs per year</t>
  </si>
  <si>
    <t>Business costs (taxes and fees) per year</t>
  </si>
  <si>
    <t>Revenues per year (service fees and material sales)</t>
  </si>
  <si>
    <t>Net profit per year</t>
  </si>
  <si>
    <t>Value of savings</t>
  </si>
  <si>
    <t>Potential available capital indicator</t>
  </si>
  <si>
    <t>Material Flow Metrics</t>
  </si>
  <si>
    <t>Tonnes of waste managed per year</t>
  </si>
  <si>
    <t>Tonnes of waste passed to another actor per year</t>
  </si>
  <si>
    <t>Tonnes of waste recycled (diverted from landfill) per year</t>
  </si>
  <si>
    <t>Tonnes waste disposed at sanitary landfill per year</t>
  </si>
  <si>
    <t>Depreciation per Year</t>
  </si>
  <si>
    <t>Tonnes of waste disposed at uncontrolled dumps per year</t>
  </si>
  <si>
    <t>Tonnes of waste burned per year</t>
  </si>
  <si>
    <t>Tonnes of waste disposed as litter per year</t>
  </si>
  <si>
    <t>Employment Metrics</t>
  </si>
  <si>
    <t>Formal permission to collect waste</t>
  </si>
  <si>
    <t>Regarded as professional service provider</t>
  </si>
  <si>
    <t>Equal pay for women and men</t>
  </si>
  <si>
    <t>Average earnings per hour</t>
  </si>
  <si>
    <t>Wage equity - ratio of highest to lowest wage</t>
  </si>
  <si>
    <t>Number of children engaged in work activities</t>
  </si>
  <si>
    <t>Social Metrics</t>
  </si>
  <si>
    <t>Safe working practices rating</t>
  </si>
  <si>
    <t>Capital Expenditure (Vehicles)</t>
  </si>
  <si>
    <t>Depreciation (Vehicles) per Year</t>
  </si>
  <si>
    <t>Tyres Capital</t>
  </si>
  <si>
    <t>Tyres Depreciation</t>
  </si>
  <si>
    <t>Fuel per Year</t>
  </si>
  <si>
    <t>Taxes and Licenses per Year</t>
  </si>
  <si>
    <t>Insurance per Year</t>
  </si>
  <si>
    <t>Variable and Fixed Costs per Year</t>
  </si>
  <si>
    <t>Business Costs (Taxes and Fees) per Year</t>
  </si>
  <si>
    <t>DISPOSAL COSTS</t>
  </si>
  <si>
    <t>Safe Disposal Costs per Year</t>
  </si>
  <si>
    <t>Unsafe Disposal Costs per Year</t>
  </si>
  <si>
    <t>SERVICE FEES REVENUE</t>
  </si>
  <si>
    <t>Service Fees Revenue per Year</t>
  </si>
  <si>
    <t>MATERIAL SALES REVENUE</t>
  </si>
  <si>
    <t>Material Sales per Year</t>
  </si>
  <si>
    <t>GHG EMISSIONS</t>
  </si>
  <si>
    <t>Carbon Content Look Up Table</t>
  </si>
  <si>
    <t>Total Carbon</t>
  </si>
  <si>
    <t>Fossil Carbon</t>
  </si>
  <si>
    <t>Recycling Avoided Emissions Look Up Table</t>
  </si>
  <si>
    <t>kg CO2-eq/t waste</t>
  </si>
  <si>
    <t>Emissions</t>
  </si>
  <si>
    <t>Avoided emissions</t>
  </si>
  <si>
    <t>Net result</t>
  </si>
  <si>
    <t>Organic waste</t>
  </si>
  <si>
    <t>Composting</t>
  </si>
  <si>
    <t>Deinking</t>
  </si>
  <si>
    <t>Melting</t>
  </si>
  <si>
    <t>IFEU estimate</t>
  </si>
  <si>
    <t>Tonnes to Sanitary Landfill (with gas collection)</t>
  </si>
  <si>
    <t>Tonnes to Sanitary Landfill (without gas collection)</t>
  </si>
  <si>
    <t>Tonnes to Open Dump (Not Burned)</t>
  </si>
  <si>
    <t>Tonnes to Open Dump (Burned)</t>
  </si>
  <si>
    <t>SanLandGas</t>
  </si>
  <si>
    <t>SanLandNoGas</t>
  </si>
  <si>
    <t>OpenDump</t>
  </si>
  <si>
    <t>OpenBurn</t>
  </si>
  <si>
    <t>For landfill / dumps</t>
  </si>
  <si>
    <t>Fossil carbon</t>
  </si>
  <si>
    <t>Assumes 50% of gas is released and that 1.868 m3  of gas is produced per tonne of waste.</t>
  </si>
  <si>
    <t>Biogenic Carbon</t>
  </si>
  <si>
    <t xml:space="preserve">Assumes that landfill gas comprises 55% methane, that methane has a CO2eq. factor of 25 and that a tonne of gas is 22.4 m3. </t>
  </si>
  <si>
    <t>Landfill Gas Generated</t>
  </si>
  <si>
    <t>Landfill Gas Emitted</t>
  </si>
  <si>
    <t>CO2 Emitted</t>
  </si>
  <si>
    <t>Tonnes Recycled (Dry Recyclables)</t>
  </si>
  <si>
    <t>Emissions Avoided per Tonne (Dry Recyclables)</t>
  </si>
  <si>
    <t>Emissions Avoided (Dry Recyclables)</t>
  </si>
  <si>
    <t>Organics Valorised</t>
  </si>
  <si>
    <t>Organics Composted</t>
  </si>
  <si>
    <t>Emissions Avoided (Organics)</t>
  </si>
  <si>
    <t xml:space="preserve">Please list all actors who either have financial interactions with the actor, </t>
  </si>
  <si>
    <t>or provide in-kind support (e.g. donation of equipment)</t>
  </si>
  <si>
    <t>SourceID</t>
  </si>
  <si>
    <t>TargetID</t>
  </si>
  <si>
    <t>SourceLabel</t>
  </si>
  <si>
    <t>TargetLabel</t>
  </si>
  <si>
    <t>WORK, SOCIAL, AND OCCUPATIONAL HEALTH METRICS</t>
  </si>
  <si>
    <t>Work benefits rating</t>
  </si>
  <si>
    <t>Provided to all</t>
  </si>
  <si>
    <t>Provided to some</t>
  </si>
  <si>
    <t xml:space="preserve">Not provided </t>
  </si>
  <si>
    <t>SOLIDARY SELECTIVE COLLECTION (SOCO) ASSESSMENT TOOL</t>
  </si>
  <si>
    <t>Tool for assessing the impacts/benefits and costs/revenues of solid waste management systems operated by the informal, public and private sector.</t>
  </si>
  <si>
    <t>Developed and financed by:</t>
  </si>
  <si>
    <t>ACTOR SPREADSHEET</t>
  </si>
  <si>
    <t>Rate the suitability of any vehicles used for collection from 0 (highly suitable) to 5 (highly unsuitable)</t>
  </si>
  <si>
    <t>FINANCIAL SUMMARY</t>
  </si>
  <si>
    <t>Total revenue from Material Sales per Year 
(From Material Flows tab)</t>
  </si>
  <si>
    <t>Revenue Cost Ratio</t>
  </si>
  <si>
    <t>MAINTENANCE AND DISPOSAL COSTS</t>
  </si>
  <si>
    <t>OTHER COSTS</t>
  </si>
  <si>
    <t>Total Other Expenditure per Year</t>
  </si>
  <si>
    <t>Cost description</t>
  </si>
  <si>
    <t>OTHER REVENUES</t>
  </si>
  <si>
    <t>Total Average Value of Other Revenues Received per Year</t>
  </si>
  <si>
    <t>Other Revenue References:</t>
  </si>
  <si>
    <t xml:space="preserve">Please list all other revenues here, including grants and contributions, and indicate the period of time over which these were received. </t>
  </si>
  <si>
    <t>Maintenance Costs</t>
  </si>
  <si>
    <t>Other Costs</t>
  </si>
  <si>
    <t>Other Revenue</t>
  </si>
  <si>
    <t>Other revenues per year</t>
  </si>
  <si>
    <t>MAINTENANCE COSTS</t>
  </si>
  <si>
    <t>OTHER REVENUE</t>
  </si>
  <si>
    <t>Other Revenue per Year</t>
  </si>
  <si>
    <t>Other Costs per Year</t>
  </si>
  <si>
    <t>SANKEY DIAGRAM 1</t>
  </si>
  <si>
    <t>SANKEY DIAGRAM 2</t>
  </si>
  <si>
    <t>Average price paid by receiving actor per tonne, over year…</t>
  </si>
  <si>
    <t>Potential cost saved by landfill diversion</t>
  </si>
  <si>
    <t>Total cost</t>
  </si>
  <si>
    <t>Stock</t>
  </si>
  <si>
    <t>Sum of Materials Received</t>
  </si>
  <si>
    <t>Sum of Materials Sold, Given Away, or Disposed</t>
  </si>
  <si>
    <t>Please note, for each section, please complete either the orange boxes (overview) or the blue tables (detailed breakdown). These will be summed together, so please do not put the same information in both the orange boxes and the blue tables.</t>
  </si>
  <si>
    <t>OTHER WORKER/MEMBER COSTS</t>
  </si>
  <si>
    <t>Total Expenditure on Other Worker/Member Costs per Year</t>
  </si>
  <si>
    <t>Number of Workers/Members</t>
  </si>
  <si>
    <t>Payment Determined By</t>
  </si>
  <si>
    <t>LABOUR COSTS AND MEMBER PAYMENT</t>
  </si>
  <si>
    <t>Role Description</t>
  </si>
  <si>
    <t>Average annual salary 
(leave blank if profit-determined)</t>
  </si>
  <si>
    <t>Average Daily Remuneration per Worker/Member</t>
  </si>
  <si>
    <t>Average Hourly Remuneration per Worker/Member</t>
  </si>
  <si>
    <t>If the organisation is a cooperative, and members are remunerated by sharing the profit accumulated, leave 'average annual salary' blank, select 'profit' for 'payment determined by…'.</t>
  </si>
  <si>
    <t>Profit</t>
  </si>
  <si>
    <t>The spreadsheet will calculate their annual remuneration as a share of profit once the rest of this tab is completed, in accordance with the percentage of profit that is shared equally among workers (defined in PROFIT PER YEAR section).</t>
  </si>
  <si>
    <t>Profit Share Count</t>
  </si>
  <si>
    <t>Total Yearly Wage (Workers only)</t>
  </si>
  <si>
    <t>Total Yearly Remuneration
(Workers/Members)</t>
  </si>
  <si>
    <t>Number of workers/members</t>
  </si>
  <si>
    <t>Number of workers/members with regular, full time work</t>
  </si>
  <si>
    <t>Number of workers/members with formal work contracts.</t>
  </si>
  <si>
    <t>Number of workers/members with full access to social security</t>
  </si>
  <si>
    <t>For each occupational benefit mentioned below, indicate whether there are sufficient provisions for all workers/members,</t>
  </si>
  <si>
    <t>some workers/members, or the item/aspect is not required within the workplace. Leave the box blank if the item is not required.</t>
  </si>
  <si>
    <t xml:space="preserve">For each item or aspect described below relating to workplace safety, indicate whether it is provided to all workers/members, </t>
  </si>
  <si>
    <t>some workers/members, or the item/aspect is not provided within the workplace. Leave the box blank if the item is not required.</t>
  </si>
  <si>
    <t>Adequate PPE for workers/members</t>
  </si>
  <si>
    <t>Driving licenses and insurance for all workers/members operating motorised vehicles</t>
  </si>
  <si>
    <t>Suitable welfare facilities for workers/members (e.g. toilets, drinks facilities, etc.)</t>
  </si>
  <si>
    <t>Vaccination programme for workers/members</t>
  </si>
  <si>
    <t>Number of workers/members who have experienced harassment or abuse whilst at work</t>
  </si>
  <si>
    <t>Number of workers/members who feel unsafe or vulnerable whilst at work</t>
  </si>
  <si>
    <t>Are workers/members regarded as professional service providers?</t>
  </si>
  <si>
    <t>Other Worker/Member Costs</t>
  </si>
  <si>
    <t xml:space="preserve"> </t>
  </si>
  <si>
    <t>Number of Members</t>
  </si>
  <si>
    <t>MEMBER REMUNERATION (COOPERATIVES ONLY)</t>
  </si>
  <si>
    <t>Yearly Member Remuneration</t>
  </si>
  <si>
    <t>Percentage of Profit shared equally between members</t>
  </si>
  <si>
    <t>Monthly Member Remuneration</t>
  </si>
  <si>
    <t>Tonnes of waste managed per worker/member per year</t>
  </si>
  <si>
    <t>Number of workers/members without regular FT work</t>
  </si>
  <si>
    <t>Number of workers/members without formal work contracts</t>
  </si>
  <si>
    <t>Number of workers/members without full access to social security</t>
  </si>
  <si>
    <t>Number of workers/members with regular FT work</t>
  </si>
  <si>
    <t>Number of workers/members with formal work contracts</t>
  </si>
  <si>
    <t>Number of worker's/member's children absent from school</t>
  </si>
  <si>
    <t>Percentage of workers/members feeling unsafe or vulnerable</t>
  </si>
  <si>
    <t>Percentage of workers/members experiencing harassment or abuse</t>
  </si>
  <si>
    <r>
      <t>Average price paid by receiving actor per tonne, over year…</t>
    </r>
    <r>
      <rPr>
        <i/>
        <sz val="10"/>
        <color rgb="FFFF0000"/>
        <rFont val="Arial"/>
        <family val="2"/>
      </rPr>
      <t/>
    </r>
  </si>
  <si>
    <t>Notes</t>
  </si>
  <si>
    <t>Expected Lifetime / Rental Period (years)</t>
  </si>
  <si>
    <t>Purchase Price / Rental Price per Unit</t>
  </si>
  <si>
    <t>Total Capital Expenditure / Rental Expenditure</t>
  </si>
  <si>
    <t>Total Depreciation / Rental Expenditure per Year</t>
  </si>
  <si>
    <t>If the cost of fuel is covered within a rental arrangement, put a value of 0 here.</t>
  </si>
  <si>
    <t>End of Life Value 
(ignore if rented)</t>
  </si>
  <si>
    <t>If items are rented, please indicate the rental cost in column C and the period over which the item is rented in column E.</t>
  </si>
  <si>
    <t>If vehicles are rented, please indicate the rental cost in column C and the period over which the item is rented in column E.</t>
  </si>
  <si>
    <t>Depreciation / Rental Expenditure per Year</t>
  </si>
  <si>
    <t>Sections for tyre costs, fuel, licenses and insurance can be completed if required, and left blank if not.</t>
  </si>
  <si>
    <t>End of Life Value (ignore if rented)</t>
  </si>
  <si>
    <t>Currency</t>
  </si>
  <si>
    <t>Please specify the currency that is used to complete the spreadsheet</t>
  </si>
  <si>
    <t>Other Worker Costs References:</t>
  </si>
  <si>
    <t>Maintenance and Disposal Costs References:</t>
  </si>
  <si>
    <t>Final Destination Menu</t>
  </si>
  <si>
    <t>LIST UP TO FIVE ADDITIONAL ACTOR NAMES AND MATERIAL FINAL DESTINATION (LEAVE BLANK IF UNKNOWN) ABOVE, LIST QUANTITY SENT TO BELOW</t>
  </si>
  <si>
    <t>Directly Facilitated Emissions</t>
  </si>
  <si>
    <t>Indirectly Facilitated Emissions</t>
  </si>
  <si>
    <t>Net Directly Facilitated GHG emissions</t>
  </si>
  <si>
    <t>Net Indirectly Facilitated GHG emissions</t>
  </si>
  <si>
    <t>Directly Facilitated Recycling Avoided Emissions</t>
  </si>
  <si>
    <t>Indirectly Facilitated Recycling Avoided Emissions</t>
  </si>
  <si>
    <t>Directly facilitated emissions generated/avoided from recycling (kg C02 eq)</t>
  </si>
  <si>
    <t>Directly facilitated emissions generated/avoided from disposal (kg C02 eq)</t>
  </si>
  <si>
    <t>Indirectly facilitated emissions generated/avoided from recycling (kg C02 eq)</t>
  </si>
  <si>
    <t>Indirectly facilitated emissions generated/avoided from disposal (kg C02 eq)</t>
  </si>
  <si>
    <t>Net directly facilitated GHG emissions (kg C02 eq)</t>
  </si>
  <si>
    <t>Net indirectly facilitated GHG emissions (kg C02 eq)</t>
  </si>
  <si>
    <t>Has a separate actor spreadsheet been completed for this actor?</t>
  </si>
  <si>
    <t>Percentage of profit shared equally among members/owners</t>
  </si>
  <si>
    <t>Shared equally among members/owners</t>
  </si>
  <si>
    <t xml:space="preserve">Material Purchases Expenditure References: </t>
  </si>
  <si>
    <t xml:space="preserve">Material Sales Revenue References: </t>
  </si>
  <si>
    <t xml:space="preserve">Vehicles Costs References: </t>
  </si>
  <si>
    <t>Business Costs References:</t>
  </si>
  <si>
    <t xml:space="preserve">Other Costs References: </t>
  </si>
  <si>
    <t>Suitable first aid equipment available at workplace for worker/member use.</t>
  </si>
  <si>
    <t>Percentage of costs covered by actor</t>
  </si>
  <si>
    <t>Labour Costs References:</t>
  </si>
  <si>
    <t xml:space="preserve">Capital Equipment Costs References: </t>
  </si>
  <si>
    <t>Service Provision Revenues References: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</si>
</sst>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quot;£&quot;* #,##0.00_-;\-&quot;£&quot;* #,##0.00_-;_-&quot;£&quot;* &quot;-&quot;??_-;_-@_-"/>
    <numFmt numFmtId="165" formatCode="_-[$$-409]* #,##0.00_ ;_-[$$-409]* \-#,##0.00\ ;_-[$$-409]* &quot;-&quot;??_ ;_-@_ "/>
    <numFmt numFmtId="166" formatCode="_(* #,##0_);_(* \(#,##0\);_(* &quot;-&quot;??_);_(@_)"/>
    <numFmt numFmtId="167" formatCode="_-&quot;£&quot;* #,##0.00_-;\-&quot;£&quot;* #,##0.00_-;_-&quot;£&quot;* &quot;-&quot;??_-;_-@"/>
    <numFmt numFmtId="168" formatCode="0.0%"/>
    <numFmt numFmtId="169" formatCode="0.0"/>
  </numFmts>
  <fonts count="28" x14ac:knownFonts="1">
    <font>
      <sz val="11"/>
      <color rgb="FF000000"/>
      <name val="Calibri"/>
    </font>
    <font>
      <sz val="10"/>
      <color theme="1"/>
      <name val="Arial"/>
      <family val="2"/>
    </font>
    <font>
      <sz val="10"/>
      <color rgb="FF666666"/>
      <name val="Arial"/>
      <family val="2"/>
    </font>
    <font>
      <sz val="10"/>
      <color rgb="FFFF0000"/>
      <name val="Arial"/>
      <family val="2"/>
    </font>
    <font>
      <b/>
      <sz val="20"/>
      <color theme="1"/>
      <name val="Arial"/>
      <family val="2"/>
    </font>
    <font>
      <sz val="11"/>
      <color rgb="FF000000"/>
      <name val="Arial"/>
      <family val="2"/>
    </font>
    <font>
      <sz val="9"/>
      <color rgb="FF5C5B56"/>
      <name val="Arial"/>
      <family val="2"/>
    </font>
    <font>
      <b/>
      <sz val="14"/>
      <color theme="1"/>
      <name val="Arial"/>
      <family val="2"/>
    </font>
    <font>
      <sz val="10"/>
      <color rgb="FF000000"/>
      <name val="Arial"/>
      <family val="2"/>
    </font>
    <font>
      <b/>
      <sz val="10"/>
      <color rgb="FF000000"/>
      <name val="Arial"/>
      <family val="2"/>
    </font>
    <font>
      <b/>
      <sz val="10"/>
      <name val="Arial"/>
      <family val="2"/>
    </font>
    <font>
      <b/>
      <sz val="10"/>
      <color rgb="FFFFFFFF"/>
      <name val="Arial"/>
      <family val="2"/>
    </font>
    <font>
      <sz val="10"/>
      <name val="Arial"/>
      <family val="2"/>
    </font>
    <font>
      <b/>
      <u/>
      <sz val="10"/>
      <color rgb="FF000000"/>
      <name val="Arial"/>
      <family val="2"/>
    </font>
    <font>
      <i/>
      <sz val="10"/>
      <color rgb="FF000000"/>
      <name val="Arial"/>
      <family val="2"/>
    </font>
    <font>
      <u/>
      <sz val="10"/>
      <color rgb="FF0000FF"/>
      <name val="Arial"/>
      <family val="2"/>
    </font>
    <font>
      <b/>
      <i/>
      <u/>
      <sz val="10"/>
      <color rgb="FFFFFFFF"/>
      <name val="Arial"/>
      <family val="2"/>
    </font>
    <font>
      <sz val="10"/>
      <color rgb="FFFFFFFF"/>
      <name val="Arial"/>
      <family val="2"/>
    </font>
    <font>
      <b/>
      <i/>
      <sz val="10"/>
      <color rgb="FFFFFFFF"/>
      <name val="Arial"/>
      <family val="2"/>
    </font>
    <font>
      <i/>
      <sz val="10"/>
      <color rgb="FFFFFFFF"/>
      <name val="Arial"/>
      <family val="2"/>
    </font>
    <font>
      <b/>
      <u/>
      <sz val="10"/>
      <color rgb="FF666666"/>
      <name val="Arial"/>
      <family val="2"/>
    </font>
    <font>
      <b/>
      <sz val="10"/>
      <color rgb="FF666666"/>
      <name val="Arial"/>
      <family val="2"/>
    </font>
    <font>
      <sz val="10"/>
      <color theme="0"/>
      <name val="Arial"/>
      <family val="2"/>
    </font>
    <font>
      <b/>
      <sz val="18"/>
      <color rgb="FFFFFFFF"/>
      <name val="Arial"/>
      <family val="2"/>
    </font>
    <font>
      <sz val="18"/>
      <name val="Arial"/>
      <family val="2"/>
    </font>
    <font>
      <i/>
      <sz val="10"/>
      <color rgb="FFFF0000"/>
      <name val="Arial"/>
      <family val="2"/>
    </font>
    <font>
      <i/>
      <sz val="10"/>
      <color rgb="FF7030A0"/>
      <name val="Arial"/>
      <family val="2"/>
    </font>
    <font>
      <b/>
      <i/>
      <sz val="10"/>
      <color rgb="FF000000"/>
      <name val="Arial"/>
      <family val="2"/>
    </font>
  </fonts>
  <fills count="17">
    <fill>
      <patternFill patternType="none"/>
    </fill>
    <fill>
      <patternFill patternType="gray125"/>
    </fill>
    <fill>
      <patternFill patternType="solid">
        <fgColor rgb="FFFFFFFF"/>
        <bgColor rgb="FFFFFFFF"/>
      </patternFill>
    </fill>
    <fill>
      <patternFill patternType="solid">
        <fgColor theme="0"/>
        <bgColor rgb="FFC9DAF8"/>
      </patternFill>
    </fill>
    <fill>
      <patternFill patternType="solid">
        <fgColor theme="0"/>
        <bgColor indexed="64"/>
      </patternFill>
    </fill>
    <fill>
      <patternFill patternType="solid">
        <fgColor theme="4" tint="0.79998168889431442"/>
        <bgColor rgb="FFC9DAF8"/>
      </patternFill>
    </fill>
    <fill>
      <patternFill patternType="solid">
        <fgColor theme="4"/>
        <bgColor rgb="FF4A86E8"/>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bgColor indexed="64"/>
      </patternFill>
    </fill>
    <fill>
      <patternFill patternType="solid">
        <fgColor theme="0"/>
        <bgColor rgb="FFFFFFFF"/>
      </patternFill>
    </fill>
    <fill>
      <patternFill patternType="solid">
        <fgColor theme="0" tint="-4.9989318521683403E-2"/>
        <bgColor rgb="FFFFFFFF"/>
      </patternFill>
    </fill>
    <fill>
      <patternFill patternType="solid">
        <fgColor rgb="FFFFC000"/>
        <bgColor rgb="FFFF9900"/>
      </patternFill>
    </fill>
    <fill>
      <patternFill patternType="solid">
        <fgColor rgb="FFFFC000"/>
        <bgColor indexed="64"/>
      </patternFill>
    </fill>
    <fill>
      <patternFill patternType="solid">
        <fgColor rgb="FFFFC000"/>
        <bgColor rgb="FF4A86E8"/>
      </patternFill>
    </fill>
    <fill>
      <patternFill patternType="solid">
        <fgColor theme="4" tint="0.79998168889431442"/>
        <bgColor rgb="FFCFE2F3"/>
      </patternFill>
    </fill>
    <fill>
      <patternFill patternType="solid">
        <fgColor theme="4"/>
        <bgColor rgb="FFC9DAF8"/>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rgb="FF000000"/>
      </left>
      <right style="thin">
        <color auto="1"/>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theme="4" tint="0.39997558519241921"/>
      </top>
      <bottom/>
      <diagonal/>
    </border>
    <border>
      <left/>
      <right/>
      <top style="thin">
        <color theme="4" tint="0.39997558519241921"/>
      </top>
      <bottom/>
      <diagonal/>
    </border>
    <border>
      <left style="thin">
        <color rgb="FF000000"/>
      </left>
      <right style="thin">
        <color rgb="FF000000"/>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92">
    <xf numFmtId="0" fontId="0" fillId="0" borderId="0" xfId="0" applyFont="1" applyAlignment="1"/>
    <xf numFmtId="0" fontId="2" fillId="5" borderId="0" xfId="0" applyFont="1" applyFill="1" applyBorder="1"/>
    <xf numFmtId="0" fontId="4" fillId="4" borderId="0" xfId="0" applyFont="1" applyFill="1"/>
    <xf numFmtId="0" fontId="5" fillId="4" borderId="0" xfId="0" applyFont="1" applyFill="1"/>
    <xf numFmtId="0" fontId="7" fillId="4" borderId="0" xfId="0" applyFont="1" applyFill="1"/>
    <xf numFmtId="0" fontId="11" fillId="6" borderId="6" xfId="0" applyFont="1" applyFill="1" applyBorder="1" applyAlignment="1"/>
    <xf numFmtId="0" fontId="11" fillId="6" borderId="3" xfId="0" applyFont="1" applyFill="1" applyBorder="1" applyAlignment="1"/>
    <xf numFmtId="0" fontId="8" fillId="0" borderId="0" xfId="0" applyFont="1" applyAlignment="1"/>
    <xf numFmtId="0" fontId="11" fillId="6" borderId="7" xfId="0" applyFont="1" applyFill="1" applyBorder="1" applyAlignment="1"/>
    <xf numFmtId="0" fontId="11" fillId="6" borderId="0" xfId="0" applyFont="1" applyFill="1" applyAlignment="1"/>
    <xf numFmtId="0" fontId="12" fillId="2" borderId="0" xfId="0" applyFont="1" applyFill="1" applyAlignment="1"/>
    <xf numFmtId="0" fontId="12" fillId="5" borderId="0" xfId="0" applyFont="1" applyFill="1"/>
    <xf numFmtId="166" fontId="12" fillId="5" borderId="0" xfId="0" applyNumberFormat="1" applyFont="1" applyFill="1"/>
    <xf numFmtId="0" fontId="12" fillId="2" borderId="0" xfId="0" applyFont="1" applyFill="1"/>
    <xf numFmtId="0" fontId="12" fillId="3" borderId="0" xfId="0" applyFont="1" applyFill="1"/>
    <xf numFmtId="0" fontId="8" fillId="4" borderId="0" xfId="0" applyFont="1" applyFill="1" applyAlignment="1"/>
    <xf numFmtId="0" fontId="9" fillId="2" borderId="0" xfId="0" applyFont="1" applyFill="1" applyBorder="1" applyAlignment="1"/>
    <xf numFmtId="0" fontId="8" fillId="2" borderId="0" xfId="0" applyFont="1" applyFill="1" applyBorder="1"/>
    <xf numFmtId="0" fontId="9" fillId="2" borderId="0" xfId="0" applyFont="1" applyFill="1" applyBorder="1"/>
    <xf numFmtId="0" fontId="11" fillId="6" borderId="14" xfId="0" applyFont="1" applyFill="1" applyBorder="1" applyAlignment="1">
      <alignment vertical="center"/>
    </xf>
    <xf numFmtId="0" fontId="11" fillId="6" borderId="14" xfId="0" applyFont="1" applyFill="1" applyBorder="1" applyAlignment="1">
      <alignment horizontal="center" vertical="center" wrapText="1"/>
    </xf>
    <xf numFmtId="0" fontId="8" fillId="5" borderId="14" xfId="0" applyFont="1" applyFill="1" applyBorder="1"/>
    <xf numFmtId="165" fontId="8" fillId="5" borderId="14" xfId="0" applyNumberFormat="1" applyFont="1" applyFill="1" applyBorder="1" applyAlignment="1">
      <alignment horizontal="center"/>
    </xf>
    <xf numFmtId="2" fontId="8" fillId="2" borderId="0" xfId="0" applyNumberFormat="1" applyFont="1" applyFill="1" applyBorder="1"/>
    <xf numFmtId="165" fontId="8" fillId="8" borderId="14" xfId="0" applyNumberFormat="1" applyFont="1" applyFill="1" applyBorder="1" applyAlignment="1">
      <alignment horizontal="center" vertical="center"/>
    </xf>
    <xf numFmtId="0" fontId="8" fillId="2" borderId="0" xfId="0" applyFont="1" applyFill="1"/>
    <xf numFmtId="0" fontId="13" fillId="2" borderId="0" xfId="0" applyFont="1" applyFill="1" applyBorder="1"/>
    <xf numFmtId="0" fontId="9" fillId="2" borderId="0" xfId="0" applyFont="1" applyFill="1" applyBorder="1" applyAlignment="1">
      <alignment horizontal="left"/>
    </xf>
    <xf numFmtId="0" fontId="11" fillId="6" borderId="1" xfId="0" applyFont="1" applyFill="1" applyBorder="1" applyAlignment="1">
      <alignment horizontal="center" vertical="center" wrapText="1"/>
    </xf>
    <xf numFmtId="0" fontId="14" fillId="2" borderId="0" xfId="0" applyFont="1" applyFill="1" applyBorder="1" applyAlignment="1">
      <alignment horizontal="left"/>
    </xf>
    <xf numFmtId="0" fontId="14" fillId="2" borderId="0" xfId="0" applyFont="1" applyFill="1" applyBorder="1"/>
    <xf numFmtId="0" fontId="11" fillId="6" borderId="5" xfId="0" applyFont="1" applyFill="1" applyBorder="1" applyAlignment="1">
      <alignment horizontal="center" vertical="center" wrapText="1"/>
    </xf>
    <xf numFmtId="165" fontId="9" fillId="2" borderId="0" xfId="0" applyNumberFormat="1" applyFont="1" applyFill="1" applyBorder="1" applyAlignment="1">
      <alignment horizontal="center"/>
    </xf>
    <xf numFmtId="0" fontId="8" fillId="2" borderId="14"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center" vertical="center" wrapText="1"/>
    </xf>
    <xf numFmtId="0" fontId="11" fillId="6" borderId="2" xfId="0" applyFont="1" applyFill="1" applyBorder="1" applyAlignment="1">
      <alignment horizontal="center" vertical="center" wrapText="1"/>
    </xf>
    <xf numFmtId="165" fontId="9" fillId="5" borderId="1"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167" fontId="8" fillId="2" borderId="0" xfId="0" applyNumberFormat="1" applyFont="1" applyFill="1" applyBorder="1"/>
    <xf numFmtId="167" fontId="8" fillId="5" borderId="14" xfId="0" applyNumberFormat="1" applyFont="1" applyFill="1" applyBorder="1"/>
    <xf numFmtId="0" fontId="8" fillId="9" borderId="0" xfId="0" applyFont="1" applyFill="1" applyAlignment="1"/>
    <xf numFmtId="0" fontId="16" fillId="6" borderId="16" xfId="0" applyFont="1" applyFill="1" applyBorder="1"/>
    <xf numFmtId="0" fontId="11" fillId="6" borderId="17" xfId="0" applyFont="1" applyFill="1" applyBorder="1"/>
    <xf numFmtId="0" fontId="17" fillId="6" borderId="17" xfId="0" applyFont="1" applyFill="1" applyBorder="1"/>
    <xf numFmtId="0" fontId="17" fillId="6" borderId="18" xfId="0" applyFont="1" applyFill="1" applyBorder="1"/>
    <xf numFmtId="0" fontId="8" fillId="9" borderId="0" xfId="0" applyFont="1" applyFill="1" applyBorder="1" applyAlignment="1"/>
    <xf numFmtId="0" fontId="11" fillId="6" borderId="19" xfId="0" applyFont="1" applyFill="1" applyBorder="1" applyAlignment="1">
      <alignment horizontal="left" wrapText="1"/>
    </xf>
    <xf numFmtId="0" fontId="11" fillId="6" borderId="0" xfId="0" applyFont="1" applyFill="1" applyBorder="1" applyAlignment="1">
      <alignment horizontal="left" wrapText="1"/>
    </xf>
    <xf numFmtId="0" fontId="17" fillId="6" borderId="0" xfId="0" applyFont="1" applyFill="1" applyBorder="1"/>
    <xf numFmtId="0" fontId="17" fillId="6" borderId="0" xfId="0" applyFont="1" applyFill="1" applyBorder="1" applyAlignment="1">
      <alignment horizontal="center"/>
    </xf>
    <xf numFmtId="0" fontId="17" fillId="6" borderId="15" xfId="0" applyFont="1" applyFill="1" applyBorder="1"/>
    <xf numFmtId="0" fontId="11" fillId="6" borderId="19" xfId="0" applyFont="1" applyFill="1" applyBorder="1" applyAlignment="1">
      <alignment horizontal="left"/>
    </xf>
    <xf numFmtId="0" fontId="17" fillId="6" borderId="0" xfId="0" applyFont="1" applyFill="1" applyBorder="1" applyAlignment="1">
      <alignment horizontal="left"/>
    </xf>
    <xf numFmtId="0" fontId="8" fillId="5" borderId="20" xfId="0" applyFont="1" applyFill="1" applyBorder="1" applyAlignment="1">
      <alignment horizontal="center"/>
    </xf>
    <xf numFmtId="0" fontId="8" fillId="2" borderId="0" xfId="0" applyFont="1" applyFill="1" applyBorder="1" applyAlignment="1">
      <alignment vertical="center"/>
    </xf>
    <xf numFmtId="0" fontId="18" fillId="6" borderId="19"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15" xfId="0" applyFont="1" applyFill="1" applyBorder="1" applyAlignment="1">
      <alignment horizontal="left" vertical="top" wrapText="1"/>
    </xf>
    <xf numFmtId="0" fontId="8" fillId="2" borderId="0" xfId="0" applyFont="1" applyFill="1" applyBorder="1" applyAlignment="1">
      <alignment horizontal="center" vertical="center"/>
    </xf>
    <xf numFmtId="0" fontId="11" fillId="6" borderId="0" xfId="0" applyFont="1" applyFill="1" applyBorder="1" applyAlignment="1">
      <alignment horizontal="left"/>
    </xf>
    <xf numFmtId="0" fontId="11" fillId="6" borderId="19" xfId="0" applyFont="1" applyFill="1" applyBorder="1" applyAlignment="1">
      <alignment horizontal="left" vertical="top"/>
    </xf>
    <xf numFmtId="0" fontId="11" fillId="6" borderId="0" xfId="0" applyFont="1" applyFill="1" applyBorder="1" applyAlignment="1">
      <alignment vertical="center"/>
    </xf>
    <xf numFmtId="0" fontId="11" fillId="6" borderId="0" xfId="0" applyFont="1" applyFill="1" applyBorder="1"/>
    <xf numFmtId="0" fontId="17" fillId="6" borderId="0" xfId="0" applyFont="1" applyFill="1" applyBorder="1" applyAlignment="1">
      <alignment horizontal="center" vertical="center"/>
    </xf>
    <xf numFmtId="0" fontId="11" fillId="6" borderId="19" xfId="0" applyFont="1" applyFill="1" applyBorder="1"/>
    <xf numFmtId="9" fontId="8" fillId="5" borderId="20" xfId="0" applyNumberFormat="1" applyFont="1" applyFill="1" applyBorder="1"/>
    <xf numFmtId="0" fontId="17" fillId="6" borderId="21" xfId="0" applyFont="1" applyFill="1" applyBorder="1"/>
    <xf numFmtId="0" fontId="11" fillId="6" borderId="22" xfId="0" applyFont="1" applyFill="1" applyBorder="1"/>
    <xf numFmtId="0" fontId="11" fillId="6" borderId="22" xfId="0" applyFont="1" applyFill="1" applyBorder="1" applyAlignment="1">
      <alignment vertical="center"/>
    </xf>
    <xf numFmtId="0" fontId="17" fillId="6" borderId="23" xfId="0" applyFont="1" applyFill="1" applyBorder="1"/>
    <xf numFmtId="0" fontId="11" fillId="6" borderId="18" xfId="0" applyFont="1" applyFill="1" applyBorder="1"/>
    <xf numFmtId="0" fontId="11" fillId="6" borderId="15" xfId="0" applyFont="1" applyFill="1" applyBorder="1"/>
    <xf numFmtId="0" fontId="9" fillId="6" borderId="0" xfId="0" applyFont="1" applyFill="1" applyBorder="1"/>
    <xf numFmtId="0" fontId="11" fillId="6" borderId="15" xfId="0" applyFont="1" applyFill="1" applyBorder="1" applyAlignment="1">
      <alignment horizontal="center"/>
    </xf>
    <xf numFmtId="9" fontId="8" fillId="5" borderId="20" xfId="0" applyNumberFormat="1" applyFont="1" applyFill="1" applyBorder="1" applyAlignment="1">
      <alignment horizontal="center"/>
    </xf>
    <xf numFmtId="0" fontId="17" fillId="6" borderId="22" xfId="0" applyFont="1" applyFill="1" applyBorder="1"/>
    <xf numFmtId="0" fontId="11" fillId="6" borderId="19" xfId="0" applyFont="1" applyFill="1" applyBorder="1" applyAlignment="1">
      <alignment horizontal="left" vertical="center"/>
    </xf>
    <xf numFmtId="166" fontId="17" fillId="6" borderId="0" xfId="0" applyNumberFormat="1" applyFont="1" applyFill="1" applyBorder="1" applyAlignment="1">
      <alignment horizontal="left" vertical="center"/>
    </xf>
    <xf numFmtId="0" fontId="11" fillId="6" borderId="15" xfId="0" applyFont="1" applyFill="1" applyBorder="1" applyAlignment="1">
      <alignment horizontal="left"/>
    </xf>
    <xf numFmtId="0" fontId="11" fillId="6" borderId="0" xfId="0" applyFont="1" applyFill="1" applyBorder="1" applyAlignment="1">
      <alignment horizontal="left" vertical="center"/>
    </xf>
    <xf numFmtId="0" fontId="17" fillId="6" borderId="15" xfId="0" applyFont="1" applyFill="1" applyBorder="1" applyAlignment="1">
      <alignment horizontal="center"/>
    </xf>
    <xf numFmtId="166" fontId="8" fillId="5" borderId="1" xfId="0" applyNumberFormat="1" applyFont="1" applyFill="1" applyBorder="1" applyAlignment="1">
      <alignment horizontal="left" vertical="center"/>
    </xf>
    <xf numFmtId="0" fontId="16" fillId="6" borderId="11" xfId="0" applyFont="1" applyFill="1" applyBorder="1"/>
    <xf numFmtId="0" fontId="17" fillId="6" borderId="10" xfId="0" applyFont="1" applyFill="1" applyBorder="1"/>
    <xf numFmtId="0" fontId="11" fillId="6" borderId="10" xfId="0" applyFont="1" applyFill="1" applyBorder="1"/>
    <xf numFmtId="0" fontId="11" fillId="6" borderId="10" xfId="0" applyFont="1" applyFill="1" applyBorder="1" applyAlignment="1">
      <alignment horizontal="center"/>
    </xf>
    <xf numFmtId="0" fontId="17" fillId="6" borderId="12" xfId="0" applyFont="1" applyFill="1" applyBorder="1"/>
    <xf numFmtId="0" fontId="11" fillId="6" borderId="13" xfId="0" applyFont="1" applyFill="1" applyBorder="1"/>
    <xf numFmtId="0" fontId="11" fillId="6" borderId="9" xfId="0" applyFont="1" applyFill="1" applyBorder="1"/>
    <xf numFmtId="0" fontId="11" fillId="6" borderId="13" xfId="0" applyFont="1" applyFill="1" applyBorder="1" applyAlignment="1">
      <alignment horizontal="left"/>
    </xf>
    <xf numFmtId="1" fontId="9" fillId="6" borderId="9"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1" fontId="9" fillId="16" borderId="4" xfId="0" applyNumberFormat="1" applyFont="1" applyFill="1" applyBorder="1" applyAlignment="1">
      <alignment horizontal="center" vertical="center"/>
    </xf>
    <xf numFmtId="0" fontId="11" fillId="6" borderId="0" xfId="0" applyFont="1" applyFill="1" applyBorder="1" applyAlignment="1">
      <alignment horizontal="center"/>
    </xf>
    <xf numFmtId="0" fontId="18" fillId="6" borderId="13" xfId="0" applyFont="1" applyFill="1" applyBorder="1" applyAlignment="1">
      <alignment horizontal="left"/>
    </xf>
    <xf numFmtId="2" fontId="8" fillId="5" borderId="1" xfId="0" applyNumberFormat="1" applyFont="1" applyFill="1" applyBorder="1" applyAlignment="1">
      <alignment horizontal="center" vertical="center"/>
    </xf>
    <xf numFmtId="0" fontId="18" fillId="6" borderId="9" xfId="0" applyFont="1" applyFill="1" applyBorder="1" applyAlignment="1">
      <alignment horizontal="left" vertical="top" wrapText="1"/>
    </xf>
    <xf numFmtId="0" fontId="17" fillId="6" borderId="13" xfId="0" applyFont="1" applyFill="1" applyBorder="1"/>
    <xf numFmtId="0" fontId="17" fillId="6" borderId="9" xfId="0" applyFont="1" applyFill="1" applyBorder="1"/>
    <xf numFmtId="0" fontId="8" fillId="6" borderId="0" xfId="0" applyFont="1" applyFill="1" applyBorder="1"/>
    <xf numFmtId="0" fontId="8" fillId="6" borderId="9" xfId="0" applyFont="1" applyFill="1" applyBorder="1"/>
    <xf numFmtId="2" fontId="8" fillId="5" borderId="5"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0" fontId="17" fillId="6" borderId="9" xfId="0" applyFont="1" applyFill="1" applyBorder="1" applyAlignment="1">
      <alignment horizontal="center"/>
    </xf>
    <xf numFmtId="0" fontId="8" fillId="5" borderId="1" xfId="0" applyFont="1" applyFill="1" applyBorder="1" applyAlignment="1">
      <alignment horizontal="center"/>
    </xf>
    <xf numFmtId="0" fontId="19" fillId="6" borderId="0" xfId="0" applyFont="1" applyFill="1" applyBorder="1"/>
    <xf numFmtId="2" fontId="17" fillId="6" borderId="9" xfId="0" applyNumberFormat="1" applyFont="1" applyFill="1" applyBorder="1" applyAlignment="1">
      <alignment horizontal="center"/>
    </xf>
    <xf numFmtId="0" fontId="18" fillId="6" borderId="0" xfId="0" applyFont="1" applyFill="1" applyBorder="1"/>
    <xf numFmtId="0" fontId="11" fillId="6" borderId="6" xfId="0" applyFont="1" applyFill="1" applyBorder="1"/>
    <xf numFmtId="0" fontId="11" fillId="6" borderId="7" xfId="0" applyFont="1" applyFill="1" applyBorder="1" applyAlignment="1">
      <alignment horizontal="left"/>
    </xf>
    <xf numFmtId="0" fontId="11" fillId="6" borderId="7" xfId="0" applyFont="1" applyFill="1" applyBorder="1"/>
    <xf numFmtId="0" fontId="11" fillId="6" borderId="7" xfId="0" applyFont="1" applyFill="1" applyBorder="1" applyAlignment="1">
      <alignment horizontal="center"/>
    </xf>
    <xf numFmtId="0" fontId="11" fillId="6" borderId="8" xfId="0" applyFont="1" applyFill="1" applyBorder="1"/>
    <xf numFmtId="0" fontId="20" fillId="5" borderId="0" xfId="0" applyFont="1" applyFill="1" applyBorder="1"/>
    <xf numFmtId="0" fontId="2" fillId="5" borderId="0" xfId="0" applyFont="1" applyFill="1" applyBorder="1" applyAlignment="1"/>
    <xf numFmtId="0" fontId="21" fillId="5" borderId="0" xfId="0" applyFont="1" applyFill="1" applyBorder="1"/>
    <xf numFmtId="0" fontId="2" fillId="5" borderId="0" xfId="0" applyFont="1" applyFill="1" applyBorder="1" applyAlignment="1">
      <alignment wrapText="1"/>
    </xf>
    <xf numFmtId="1" fontId="2" fillId="5" borderId="0" xfId="0" applyNumberFormat="1" applyFont="1" applyFill="1" applyBorder="1"/>
    <xf numFmtId="0" fontId="2" fillId="5" borderId="1" xfId="0" applyFont="1" applyFill="1" applyBorder="1"/>
    <xf numFmtId="0" fontId="21" fillId="5" borderId="0" xfId="0" applyFont="1" applyFill="1" applyBorder="1" applyAlignment="1">
      <alignment vertical="center"/>
    </xf>
    <xf numFmtId="0" fontId="2" fillId="5" borderId="0" xfId="0" applyFont="1" applyFill="1" applyBorder="1" applyAlignment="1">
      <alignment horizontal="center" vertical="center"/>
    </xf>
    <xf numFmtId="0" fontId="21" fillId="5" borderId="0" xfId="0" applyFont="1" applyFill="1" applyBorder="1" applyAlignment="1">
      <alignment horizontal="center" vertical="center"/>
    </xf>
    <xf numFmtId="2" fontId="2" fillId="5" borderId="0" xfId="0" applyNumberFormat="1" applyFont="1" applyFill="1" applyBorder="1" applyAlignment="1">
      <alignment horizontal="center" vertical="center"/>
    </xf>
    <xf numFmtId="39" fontId="21" fillId="5" borderId="0"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10" fontId="2" fillId="5" borderId="1" xfId="0" applyNumberFormat="1" applyFont="1" applyFill="1" applyBorder="1" applyAlignment="1">
      <alignment horizontal="left" vertical="center"/>
    </xf>
    <xf numFmtId="9" fontId="2" fillId="5" borderId="1" xfId="0" applyNumberFormat="1" applyFont="1" applyFill="1" applyBorder="1" applyAlignment="1">
      <alignment horizontal="center" vertical="center"/>
    </xf>
    <xf numFmtId="0" fontId="2" fillId="5" borderId="1" xfId="0" applyFont="1" applyFill="1" applyBorder="1" applyAlignment="1">
      <alignment horizontal="left"/>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2" fontId="2" fillId="5" borderId="1" xfId="0" applyNumberFormat="1" applyFont="1" applyFill="1" applyBorder="1" applyAlignment="1">
      <alignment horizontal="right"/>
    </xf>
    <xf numFmtId="2" fontId="2" fillId="5" borderId="1" xfId="0" applyNumberFormat="1" applyFont="1" applyFill="1" applyBorder="1" applyAlignment="1">
      <alignment horizontal="right" vertical="center"/>
    </xf>
    <xf numFmtId="168" fontId="2" fillId="5" borderId="1" xfId="0" applyNumberFormat="1" applyFont="1" applyFill="1" applyBorder="1" applyAlignment="1">
      <alignment horizontal="left" vertical="center"/>
    </xf>
    <xf numFmtId="168" fontId="2" fillId="5" borderId="1" xfId="0" applyNumberFormat="1" applyFont="1" applyFill="1" applyBorder="1" applyAlignment="1">
      <alignment horizontal="center" vertical="center"/>
    </xf>
    <xf numFmtId="9" fontId="2" fillId="5" borderId="1" xfId="0" applyNumberFormat="1" applyFont="1" applyFill="1" applyBorder="1" applyAlignment="1">
      <alignment horizontal="left" vertical="center"/>
    </xf>
    <xf numFmtId="9" fontId="2" fillId="5" borderId="1" xfId="0" applyNumberFormat="1" applyFont="1" applyFill="1" applyBorder="1" applyAlignment="1">
      <alignmen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166" fontId="2" fillId="5" borderId="1" xfId="0" applyNumberFormat="1" applyFont="1" applyFill="1" applyBorder="1"/>
    <xf numFmtId="43" fontId="21" fillId="5" borderId="0" xfId="0" applyNumberFormat="1" applyFont="1" applyFill="1" applyBorder="1" applyAlignment="1">
      <alignment horizontal="center" vertical="center"/>
    </xf>
    <xf numFmtId="9" fontId="2" fillId="5" borderId="0" xfId="0" applyNumberFormat="1" applyFont="1" applyFill="1" applyBorder="1"/>
    <xf numFmtId="1" fontId="2" fillId="5" borderId="1" xfId="0" applyNumberFormat="1" applyFont="1" applyFill="1" applyBorder="1"/>
    <xf numFmtId="1" fontId="2" fillId="5" borderId="1" xfId="0" applyNumberFormat="1" applyFont="1" applyFill="1" applyBorder="1" applyAlignment="1">
      <alignment horizontal="right"/>
    </xf>
    <xf numFmtId="1" fontId="2" fillId="5" borderId="1" xfId="0" applyNumberFormat="1" applyFont="1" applyFill="1" applyBorder="1" applyAlignment="1">
      <alignment horizontal="right" vertical="center"/>
    </xf>
    <xf numFmtId="0" fontId="2" fillId="5" borderId="1" xfId="0" applyFont="1" applyFill="1" applyBorder="1" applyAlignment="1">
      <alignment wrapText="1"/>
    </xf>
    <xf numFmtId="0" fontId="8" fillId="7" borderId="0" xfId="0" applyFont="1" applyFill="1" applyBorder="1" applyAlignment="1"/>
    <xf numFmtId="0" fontId="2" fillId="5" borderId="25" xfId="0" applyFont="1" applyFill="1" applyBorder="1"/>
    <xf numFmtId="0" fontId="2" fillId="5" borderId="26" xfId="0" applyFont="1" applyFill="1" applyBorder="1" applyAlignment="1">
      <alignment wrapText="1"/>
    </xf>
    <xf numFmtId="0" fontId="2" fillId="5" borderId="24" xfId="0" applyFont="1" applyFill="1" applyBorder="1"/>
    <xf numFmtId="0" fontId="2" fillId="5" borderId="20" xfId="0" applyFont="1" applyFill="1" applyBorder="1"/>
    <xf numFmtId="0" fontId="2" fillId="5" borderId="27" xfId="0" applyFont="1" applyFill="1" applyBorder="1"/>
    <xf numFmtId="0" fontId="2" fillId="5" borderId="28" xfId="0" applyFont="1" applyFill="1" applyBorder="1"/>
    <xf numFmtId="1" fontId="2" fillId="5" borderId="20" xfId="0" applyNumberFormat="1" applyFont="1" applyFill="1" applyBorder="1"/>
    <xf numFmtId="1" fontId="2" fillId="5" borderId="28" xfId="0" applyNumberFormat="1" applyFont="1" applyFill="1" applyBorder="1"/>
    <xf numFmtId="0" fontId="2" fillId="5" borderId="14" xfId="0" applyFont="1" applyFill="1" applyBorder="1"/>
    <xf numFmtId="0" fontId="2" fillId="5" borderId="14" xfId="0" applyFont="1" applyFill="1" applyBorder="1" applyAlignment="1">
      <alignment wrapText="1"/>
    </xf>
    <xf numFmtId="0" fontId="6" fillId="4" borderId="0" xfId="0" applyFont="1" applyFill="1"/>
    <xf numFmtId="0" fontId="8" fillId="0" borderId="0" xfId="0" applyFont="1" applyAlignment="1"/>
    <xf numFmtId="0" fontId="8" fillId="0" borderId="0" xfId="0" applyFont="1" applyAlignment="1"/>
    <xf numFmtId="0" fontId="8" fillId="0" borderId="0" xfId="0" applyFont="1" applyAlignment="1"/>
    <xf numFmtId="0" fontId="12" fillId="8" borderId="0" xfId="0" applyFont="1" applyFill="1"/>
    <xf numFmtId="0" fontId="8" fillId="7" borderId="0" xfId="0" applyFont="1" applyFill="1" applyAlignment="1"/>
    <xf numFmtId="0" fontId="9" fillId="4" borderId="0" xfId="0" applyFont="1" applyFill="1" applyAlignment="1"/>
    <xf numFmtId="0" fontId="9" fillId="0" borderId="0" xfId="0" applyFont="1" applyAlignment="1"/>
    <xf numFmtId="164" fontId="8" fillId="5" borderId="14" xfId="0" applyNumberFormat="1" applyFont="1" applyFill="1" applyBorder="1"/>
    <xf numFmtId="164" fontId="8" fillId="5" borderId="14" xfId="0" applyNumberFormat="1" applyFont="1" applyFill="1" applyBorder="1" applyAlignment="1">
      <alignment horizontal="center"/>
    </xf>
    <xf numFmtId="0" fontId="8" fillId="0" borderId="0" xfId="0" applyFont="1" applyBorder="1" applyAlignment="1"/>
    <xf numFmtId="0" fontId="22" fillId="16" borderId="2" xfId="0" applyFont="1" applyFill="1" applyBorder="1" applyAlignment="1"/>
    <xf numFmtId="0" fontId="12" fillId="5" borderId="6" xfId="0" applyFont="1" applyFill="1" applyBorder="1" applyAlignment="1"/>
    <xf numFmtId="165" fontId="12" fillId="5" borderId="6" xfId="0" applyNumberFormat="1" applyFont="1" applyFill="1" applyBorder="1" applyAlignment="1"/>
    <xf numFmtId="10" fontId="12" fillId="5" borderId="6" xfId="0" applyNumberFormat="1" applyFont="1" applyFill="1" applyBorder="1" applyAlignment="1"/>
    <xf numFmtId="166" fontId="12" fillId="5" borderId="6" xfId="0" applyNumberFormat="1" applyFont="1" applyFill="1" applyBorder="1" applyAlignment="1"/>
    <xf numFmtId="2" fontId="12" fillId="5" borderId="6" xfId="0" applyNumberFormat="1" applyFont="1" applyFill="1" applyBorder="1" applyAlignment="1"/>
    <xf numFmtId="9" fontId="12" fillId="5" borderId="6" xfId="0" applyNumberFormat="1" applyFont="1" applyFill="1" applyBorder="1" applyAlignment="1"/>
    <xf numFmtId="1" fontId="12" fillId="5" borderId="6" xfId="0" applyNumberFormat="1" applyFont="1" applyFill="1" applyBorder="1" applyAlignment="1"/>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8" fillId="0" borderId="0" xfId="0" applyFont="1" applyAlignment="1"/>
    <xf numFmtId="0" fontId="8" fillId="0" borderId="0" xfId="0" applyFont="1" applyFill="1" applyBorder="1"/>
    <xf numFmtId="165" fontId="8" fillId="2" borderId="0" xfId="0" applyNumberFormat="1" applyFont="1" applyFill="1" applyBorder="1"/>
    <xf numFmtId="165" fontId="14" fillId="2" borderId="0" xfId="0" applyNumberFormat="1" applyFont="1" applyFill="1" applyBorder="1"/>
    <xf numFmtId="1" fontId="8" fillId="8" borderId="14" xfId="0" applyNumberFormat="1" applyFont="1" applyFill="1" applyBorder="1" applyAlignment="1">
      <alignment horizontal="center" vertical="center"/>
    </xf>
    <xf numFmtId="10" fontId="8" fillId="8" borderId="14" xfId="0" applyNumberFormat="1" applyFont="1" applyFill="1" applyBorder="1" applyAlignment="1">
      <alignment horizontal="center" vertical="center"/>
    </xf>
    <xf numFmtId="0" fontId="11" fillId="6" borderId="14" xfId="0" applyFont="1" applyFill="1" applyBorder="1" applyAlignment="1">
      <alignment horizontal="center" vertical="center" wrapText="1"/>
    </xf>
    <xf numFmtId="0" fontId="8" fillId="0" borderId="0" xfId="0" applyFont="1" applyAlignment="1"/>
    <xf numFmtId="0" fontId="3" fillId="2" borderId="0" xfId="0" applyFont="1" applyFill="1" applyBorder="1"/>
    <xf numFmtId="0" fontId="3" fillId="0" borderId="0" xfId="0" applyFont="1" applyAlignment="1"/>
    <xf numFmtId="0" fontId="26" fillId="2" borderId="0" xfId="0" applyFont="1" applyFill="1" applyBorder="1"/>
    <xf numFmtId="0" fontId="26" fillId="0" borderId="0" xfId="0" applyFont="1" applyAlignment="1"/>
    <xf numFmtId="0" fontId="8" fillId="0" borderId="0" xfId="0" applyFont="1" applyAlignment="1" applyProtection="1">
      <protection locked="0"/>
    </xf>
    <xf numFmtId="0" fontId="12" fillId="2" borderId="1" xfId="0" applyFont="1" applyFill="1" applyBorder="1" applyAlignment="1" applyProtection="1">
      <protection locked="0"/>
    </xf>
    <xf numFmtId="0" fontId="12" fillId="2" borderId="2" xfId="0" applyFont="1" applyFill="1" applyBorder="1" applyAlignment="1" applyProtection="1">
      <protection locked="0"/>
    </xf>
    <xf numFmtId="0" fontId="12" fillId="2" borderId="3" xfId="0" applyFont="1" applyFill="1" applyBorder="1" applyAlignment="1" applyProtection="1">
      <protection locked="0"/>
    </xf>
    <xf numFmtId="0" fontId="12" fillId="2" borderId="3" xfId="0" applyFont="1" applyFill="1" applyBorder="1" applyProtection="1">
      <protection locked="0"/>
    </xf>
    <xf numFmtId="0" fontId="12" fillId="2" borderId="1" xfId="0" applyFont="1" applyFill="1" applyBorder="1" applyProtection="1">
      <protection locked="0"/>
    </xf>
    <xf numFmtId="0" fontId="12" fillId="2" borderId="2" xfId="0" applyFont="1" applyFill="1" applyBorder="1" applyProtection="1">
      <protection locked="0"/>
    </xf>
    <xf numFmtId="0" fontId="8" fillId="0" borderId="0" xfId="0" applyFont="1" applyBorder="1" applyAlignment="1" applyProtection="1"/>
    <xf numFmtId="0" fontId="23" fillId="6" borderId="3" xfId="0" applyFont="1" applyFill="1" applyBorder="1" applyAlignment="1" applyProtection="1">
      <alignment horizontal="center" vertical="center"/>
    </xf>
    <xf numFmtId="0" fontId="8" fillId="0" borderId="0" xfId="0" applyFont="1" applyAlignment="1" applyProtection="1"/>
    <xf numFmtId="0" fontId="12" fillId="0" borderId="0" xfId="0" applyFont="1" applyAlignment="1" applyProtection="1"/>
    <xf numFmtId="0" fontId="12" fillId="0" borderId="0" xfId="0" applyFont="1" applyBorder="1" applyAlignment="1" applyProtection="1"/>
    <xf numFmtId="0" fontId="11" fillId="6" borderId="8"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2" fillId="5" borderId="4" xfId="0" applyFont="1" applyFill="1" applyBorder="1" applyAlignment="1" applyProtection="1">
      <alignment horizontal="center"/>
    </xf>
    <xf numFmtId="9" fontId="12" fillId="0" borderId="0" xfId="0" applyNumberFormat="1" applyFont="1" applyBorder="1" applyAlignment="1" applyProtection="1"/>
    <xf numFmtId="0" fontId="12" fillId="5" borderId="3" xfId="0" applyFont="1" applyFill="1" applyBorder="1" applyAlignment="1" applyProtection="1">
      <alignment horizontal="center"/>
    </xf>
    <xf numFmtId="0" fontId="12" fillId="5" borderId="3" xfId="0" applyFont="1" applyFill="1" applyBorder="1" applyAlignment="1" applyProtection="1"/>
    <xf numFmtId="0" fontId="12" fillId="2" borderId="0" xfId="0" applyFont="1" applyFill="1" applyAlignment="1" applyProtection="1">
      <alignment horizontal="center"/>
    </xf>
    <xf numFmtId="0" fontId="12" fillId="2" borderId="0" xfId="0" applyFont="1" applyFill="1" applyProtection="1"/>
    <xf numFmtId="9" fontId="12" fillId="0" borderId="0" xfId="0" applyNumberFormat="1" applyFont="1" applyAlignment="1" applyProtection="1"/>
    <xf numFmtId="0" fontId="9" fillId="2" borderId="0" xfId="0" applyFont="1" applyFill="1" applyAlignment="1" applyProtection="1"/>
    <xf numFmtId="0" fontId="15" fillId="0" borderId="0" xfId="0" applyFont="1" applyAlignment="1" applyProtection="1"/>
    <xf numFmtId="0" fontId="11" fillId="6" borderId="0" xfId="0" applyFont="1" applyFill="1" applyAlignment="1" applyProtection="1"/>
    <xf numFmtId="0" fontId="8" fillId="9" borderId="0" xfId="0" applyFont="1" applyFill="1" applyAlignment="1" applyProtection="1"/>
    <xf numFmtId="0" fontId="11" fillId="6" borderId="0" xfId="0" applyFont="1" applyFill="1" applyAlignment="1" applyProtection="1">
      <alignment horizontal="right" vertical="center"/>
    </xf>
    <xf numFmtId="0" fontId="12" fillId="5" borderId="0" xfId="0" applyFont="1" applyFill="1" applyAlignment="1" applyProtection="1"/>
    <xf numFmtId="0" fontId="8" fillId="2" borderId="0" xfId="0" applyFont="1" applyFill="1" applyBorder="1" applyProtection="1"/>
    <xf numFmtId="0" fontId="9" fillId="2" borderId="0" xfId="0" applyFont="1" applyFill="1" applyBorder="1" applyProtection="1"/>
    <xf numFmtId="0" fontId="8" fillId="2" borderId="0" xfId="0" applyFont="1" applyFill="1" applyBorder="1" applyAlignment="1" applyProtection="1">
      <alignment horizontal="left"/>
    </xf>
    <xf numFmtId="0" fontId="14" fillId="2" borderId="0" xfId="0" applyFont="1" applyFill="1" applyBorder="1" applyProtection="1"/>
    <xf numFmtId="0" fontId="8" fillId="5" borderId="14" xfId="0" applyFont="1" applyFill="1" applyBorder="1" applyProtection="1"/>
    <xf numFmtId="1" fontId="8" fillId="5" borderId="14" xfId="0" applyNumberFormat="1" applyFont="1" applyFill="1" applyBorder="1" applyAlignment="1" applyProtection="1">
      <alignment horizontal="center"/>
    </xf>
    <xf numFmtId="1" fontId="8" fillId="0" borderId="0" xfId="0" applyNumberFormat="1" applyFont="1" applyAlignment="1" applyProtection="1"/>
    <xf numFmtId="0" fontId="11" fillId="6" borderId="14" xfId="0" applyFont="1" applyFill="1" applyBorder="1" applyAlignment="1" applyProtection="1">
      <alignment horizontal="center" vertical="center"/>
    </xf>
    <xf numFmtId="0" fontId="11" fillId="6" borderId="14" xfId="0" applyFont="1" applyFill="1" applyBorder="1" applyAlignment="1" applyProtection="1">
      <alignment horizontal="center" vertical="center" wrapText="1"/>
    </xf>
    <xf numFmtId="165" fontId="8" fillId="5" borderId="14" xfId="0" applyNumberFormat="1" applyFont="1" applyFill="1" applyBorder="1" applyAlignment="1" applyProtection="1">
      <alignment horizontal="center"/>
    </xf>
    <xf numFmtId="0" fontId="8" fillId="2" borderId="0" xfId="0" applyFont="1" applyFill="1" applyBorder="1" applyAlignment="1" applyProtection="1">
      <alignment horizontal="left" vertical="top"/>
    </xf>
    <xf numFmtId="0" fontId="8" fillId="2" borderId="0" xfId="0" applyFont="1" applyFill="1" applyProtection="1"/>
    <xf numFmtId="0" fontId="8" fillId="2" borderId="0" xfId="0" applyFont="1" applyFill="1" applyAlignment="1" applyProtection="1">
      <alignment horizontal="left" vertical="top"/>
    </xf>
    <xf numFmtId="0" fontId="8" fillId="2" borderId="0" xfId="0" applyFont="1" applyFill="1" applyAlignment="1" applyProtection="1">
      <alignment horizontal="center" vertical="top"/>
    </xf>
    <xf numFmtId="0" fontId="8" fillId="2" borderId="0" xfId="0" applyFont="1" applyFill="1" applyAlignment="1" applyProtection="1">
      <alignment horizontal="center" vertical="center"/>
    </xf>
    <xf numFmtId="169" fontId="12" fillId="5" borderId="14" xfId="0" applyNumberFormat="1" applyFont="1" applyFill="1" applyBorder="1" applyAlignment="1" applyProtection="1">
      <alignment horizontal="center"/>
    </xf>
    <xf numFmtId="1" fontId="8" fillId="2" borderId="0" xfId="0" applyNumberFormat="1" applyFont="1" applyFill="1" applyBorder="1" applyProtection="1"/>
    <xf numFmtId="1" fontId="8" fillId="15" borderId="14" xfId="0" applyNumberFormat="1" applyFont="1" applyFill="1" applyBorder="1" applyAlignment="1" applyProtection="1">
      <alignment horizontal="center"/>
    </xf>
    <xf numFmtId="165" fontId="8" fillId="2" borderId="14" xfId="0" applyNumberFormat="1" applyFont="1" applyFill="1" applyBorder="1" applyProtection="1">
      <protection locked="0"/>
    </xf>
    <xf numFmtId="0" fontId="8" fillId="2" borderId="14" xfId="0" applyFont="1" applyFill="1" applyBorder="1" applyAlignment="1" applyProtection="1">
      <alignment horizontal="center" vertical="center" wrapText="1"/>
      <protection locked="0"/>
    </xf>
    <xf numFmtId="169" fontId="8" fillId="2" borderId="14" xfId="0" applyNumberFormat="1" applyFont="1" applyFill="1" applyBorder="1" applyAlignment="1" applyProtection="1">
      <alignment horizontal="center"/>
      <protection locked="0"/>
    </xf>
    <xf numFmtId="165" fontId="8" fillId="11" borderId="14" xfId="0" applyNumberFormat="1" applyFont="1" applyFill="1" applyBorder="1" applyProtection="1">
      <protection locked="0"/>
    </xf>
    <xf numFmtId="165" fontId="8" fillId="11" borderId="14" xfId="0" applyNumberFormat="1" applyFont="1" applyFill="1" applyBorder="1" applyAlignment="1" applyProtection="1">
      <protection locked="0"/>
    </xf>
    <xf numFmtId="0" fontId="9" fillId="2" borderId="14" xfId="0" applyFont="1" applyFill="1" applyBorder="1" applyAlignment="1" applyProtection="1">
      <alignment horizontal="center" vertical="center" wrapText="1"/>
      <protection locked="0"/>
    </xf>
    <xf numFmtId="0" fontId="11" fillId="6" borderId="11"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2" fillId="2" borderId="10" xfId="0" applyFont="1" applyFill="1" applyBorder="1" applyProtection="1">
      <protection locked="0"/>
    </xf>
    <xf numFmtId="0" fontId="12" fillId="0" borderId="10" xfId="0" applyFont="1" applyBorder="1" applyProtection="1">
      <protection locked="0"/>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165" fontId="8" fillId="2" borderId="14" xfId="0" applyNumberFormat="1" applyFont="1" applyFill="1" applyBorder="1" applyAlignment="1" applyProtection="1">
      <protection locked="0"/>
    </xf>
    <xf numFmtId="0" fontId="8" fillId="2" borderId="14" xfId="0" applyFont="1" applyFill="1" applyBorder="1" applyAlignment="1" applyProtection="1">
      <protection locked="0"/>
    </xf>
    <xf numFmtId="0" fontId="8" fillId="2" borderId="14" xfId="0" applyFont="1" applyFill="1" applyBorder="1" applyAlignment="1" applyProtection="1">
      <alignment horizontal="center" vertical="center"/>
      <protection locked="0"/>
    </xf>
    <xf numFmtId="10" fontId="8" fillId="2" borderId="1" xfId="0" applyNumberFormat="1" applyFont="1" applyFill="1" applyBorder="1" applyAlignment="1" applyProtection="1">
      <protection locked="0"/>
    </xf>
    <xf numFmtId="167" fontId="8" fillId="2" borderId="14" xfId="0" applyNumberFormat="1" applyFont="1" applyFill="1" applyBorder="1" applyAlignment="1" applyProtection="1">
      <protection locked="0"/>
    </xf>
    <xf numFmtId="0" fontId="11" fillId="6" borderId="33" xfId="0" applyFont="1" applyFill="1" applyBorder="1" applyAlignment="1">
      <alignment horizontal="center" vertical="center" wrapText="1"/>
    </xf>
    <xf numFmtId="0" fontId="12" fillId="2" borderId="14" xfId="0" applyFont="1" applyFill="1" applyBorder="1" applyProtection="1">
      <protection locked="0"/>
    </xf>
    <xf numFmtId="0" fontId="12" fillId="10" borderId="14" xfId="0" applyFont="1" applyFill="1" applyBorder="1" applyProtection="1">
      <protection locked="0"/>
    </xf>
    <xf numFmtId="0" fontId="8" fillId="10" borderId="20" xfId="0" applyFont="1" applyFill="1" applyBorder="1" applyAlignment="1" applyProtection="1">
      <alignment horizontal="center"/>
      <protection locked="0"/>
    </xf>
    <xf numFmtId="0" fontId="8" fillId="10" borderId="14" xfId="0" applyFont="1" applyFill="1" applyBorder="1" applyAlignment="1" applyProtection="1">
      <protection locked="0"/>
    </xf>
    <xf numFmtId="0" fontId="8" fillId="10" borderId="24" xfId="0" applyFont="1" applyFill="1" applyBorder="1" applyAlignment="1" applyProtection="1">
      <alignment horizontal="left"/>
      <protection locked="0"/>
    </xf>
    <xf numFmtId="0" fontId="8" fillId="10" borderId="1" xfId="0" applyFont="1" applyFill="1" applyBorder="1" applyAlignment="1" applyProtection="1">
      <alignment horizontal="right"/>
      <protection locked="0"/>
    </xf>
    <xf numFmtId="9" fontId="8" fillId="10" borderId="20" xfId="0" applyNumberFormat="1" applyFont="1" applyFill="1" applyBorder="1" applyAlignment="1" applyProtection="1">
      <alignment horizontal="center"/>
      <protection locked="0"/>
    </xf>
    <xf numFmtId="0" fontId="8" fillId="10" borderId="1" xfId="0" applyFont="1" applyFill="1" applyBorder="1" applyAlignment="1" applyProtection="1">
      <alignment horizontal="center"/>
      <protection locked="0"/>
    </xf>
    <xf numFmtId="0" fontId="12" fillId="10" borderId="1" xfId="0" applyFont="1" applyFill="1" applyBorder="1" applyAlignment="1" applyProtection="1">
      <alignment horizontal="center"/>
      <protection locked="0"/>
    </xf>
    <xf numFmtId="0" fontId="8" fillId="10" borderId="1" xfId="0" applyFont="1" applyFill="1" applyBorder="1" applyAlignment="1" applyProtection="1">
      <alignment horizontal="center" vertical="center"/>
      <protection locked="0"/>
    </xf>
    <xf numFmtId="0" fontId="27" fillId="0" borderId="0" xfId="0" applyFont="1" applyAlignment="1"/>
    <xf numFmtId="0" fontId="11" fillId="6" borderId="34" xfId="0" applyFont="1" applyFill="1" applyBorder="1" applyAlignment="1" applyProtection="1">
      <alignment horizontal="center" vertical="center"/>
    </xf>
    <xf numFmtId="0" fontId="12" fillId="2" borderId="0" xfId="0" applyFont="1" applyFill="1" applyAlignment="1" applyProtection="1">
      <alignment horizontal="left"/>
    </xf>
    <xf numFmtId="0" fontId="12" fillId="2" borderId="14" xfId="0" applyFont="1" applyFill="1" applyBorder="1"/>
    <xf numFmtId="0" fontId="12" fillId="10" borderId="14" xfId="0" applyFont="1" applyFill="1" applyBorder="1"/>
    <xf numFmtId="0" fontId="12" fillId="2" borderId="4" xfId="0" applyFont="1" applyFill="1" applyBorder="1" applyAlignment="1" applyProtection="1">
      <protection locked="0"/>
    </xf>
    <xf numFmtId="165" fontId="12" fillId="2" borderId="1" xfId="0" applyNumberFormat="1" applyFont="1" applyFill="1" applyBorder="1" applyAlignment="1" applyProtection="1">
      <protection locked="0"/>
    </xf>
    <xf numFmtId="0" fontId="12" fillId="2" borderId="1" xfId="0" applyFont="1" applyFill="1" applyBorder="1" applyAlignment="1" applyProtection="1">
      <alignment wrapText="1"/>
      <protection locked="0"/>
    </xf>
    <xf numFmtId="165" fontId="12" fillId="5" borderId="5" xfId="0" applyNumberFormat="1" applyFont="1" applyFill="1" applyBorder="1" applyAlignment="1"/>
    <xf numFmtId="165" fontId="12" fillId="5" borderId="5" xfId="0" applyNumberFormat="1" applyFont="1" applyFill="1" applyBorder="1" applyAlignment="1">
      <alignment horizontal="center"/>
    </xf>
    <xf numFmtId="165" fontId="12" fillId="5" borderId="5" xfId="0" applyNumberFormat="1" applyFont="1" applyFill="1" applyBorder="1" applyAlignment="1">
      <alignment horizontal="center" vertical="center" wrapText="1"/>
    </xf>
    <xf numFmtId="165" fontId="12" fillId="5" borderId="6" xfId="0" applyNumberFormat="1" applyFont="1" applyFill="1" applyBorder="1" applyAlignment="1">
      <alignment horizontal="center" vertical="center" wrapText="1"/>
    </xf>
    <xf numFmtId="0" fontId="12" fillId="8" borderId="14" xfId="0" applyFont="1" applyFill="1" applyBorder="1"/>
    <xf numFmtId="0" fontId="12" fillId="0" borderId="14" xfId="0" applyFont="1" applyBorder="1" applyAlignment="1" applyProtection="1">
      <protection locked="0"/>
    </xf>
    <xf numFmtId="165" fontId="12" fillId="5" borderId="1" xfId="0" applyNumberFormat="1" applyFont="1" applyFill="1" applyBorder="1" applyAlignment="1"/>
    <xf numFmtId="165" fontId="12" fillId="5" borderId="1" xfId="0" applyNumberFormat="1" applyFont="1" applyFill="1" applyBorder="1" applyAlignment="1">
      <alignment horizontal="center" vertical="center" wrapText="1"/>
    </xf>
    <xf numFmtId="165" fontId="12" fillId="5" borderId="2" xfId="0" applyNumberFormat="1" applyFont="1" applyFill="1" applyBorder="1" applyAlignment="1">
      <alignment horizontal="center" vertical="center" wrapText="1"/>
    </xf>
    <xf numFmtId="0" fontId="12" fillId="2" borderId="12" xfId="0" applyFont="1" applyFill="1" applyBorder="1" applyProtection="1">
      <protection locked="0"/>
    </xf>
    <xf numFmtId="0" fontId="12" fillId="2" borderId="29" xfId="0" applyFont="1" applyFill="1" applyBorder="1" applyProtection="1">
      <protection locked="0"/>
    </xf>
    <xf numFmtId="165" fontId="12" fillId="2" borderId="29" xfId="0" applyNumberFormat="1" applyFont="1" applyFill="1" applyBorder="1" applyProtection="1">
      <protection locked="0"/>
    </xf>
    <xf numFmtId="0" fontId="12" fillId="2" borderId="29" xfId="0" applyFont="1" applyFill="1" applyBorder="1" applyAlignment="1" applyProtection="1">
      <alignment wrapText="1"/>
      <protection locked="0"/>
    </xf>
    <xf numFmtId="165" fontId="12" fillId="5" borderId="29" xfId="0" applyNumberFormat="1" applyFont="1" applyFill="1" applyBorder="1" applyAlignment="1"/>
    <xf numFmtId="165" fontId="12" fillId="5" borderId="29" xfId="0" applyNumberFormat="1" applyFont="1" applyFill="1" applyBorder="1" applyAlignment="1">
      <alignment horizontal="center" vertical="center" wrapText="1"/>
    </xf>
    <xf numFmtId="165" fontId="12" fillId="5" borderId="11" xfId="0" applyNumberFormat="1" applyFont="1" applyFill="1" applyBorder="1" applyAlignment="1">
      <alignment horizontal="center" vertical="center" wrapText="1"/>
    </xf>
    <xf numFmtId="0" fontId="12" fillId="2" borderId="4" xfId="0" applyFont="1" applyFill="1" applyBorder="1" applyProtection="1">
      <protection locked="0"/>
    </xf>
    <xf numFmtId="165" fontId="12" fillId="5" borderId="2" xfId="0" applyNumberFormat="1" applyFont="1" applyFill="1" applyBorder="1" applyAlignment="1">
      <alignment horizontal="center"/>
    </xf>
    <xf numFmtId="165" fontId="12" fillId="2" borderId="1" xfId="0" applyNumberFormat="1" applyFont="1" applyFill="1" applyBorder="1" applyProtection="1">
      <protection locked="0"/>
    </xf>
    <xf numFmtId="165" fontId="12" fillId="5" borderId="11" xfId="0" applyNumberFormat="1" applyFont="1" applyFill="1" applyBorder="1" applyAlignment="1">
      <alignment horizontal="center"/>
    </xf>
    <xf numFmtId="165" fontId="12" fillId="2" borderId="11" xfId="0" applyNumberFormat="1" applyFont="1" applyFill="1" applyBorder="1" applyAlignment="1" applyProtection="1">
      <protection locked="0"/>
    </xf>
    <xf numFmtId="0" fontId="12" fillId="2" borderId="11" xfId="0" applyFont="1" applyFill="1" applyBorder="1" applyAlignment="1" applyProtection="1">
      <protection locked="0"/>
    </xf>
    <xf numFmtId="165" fontId="12" fillId="5" borderId="30" xfId="0" applyNumberFormat="1" applyFont="1" applyFill="1" applyBorder="1" applyAlignment="1">
      <alignment horizontal="center"/>
    </xf>
    <xf numFmtId="165" fontId="12" fillId="2" borderId="11" xfId="0" applyNumberFormat="1" applyFont="1" applyFill="1" applyBorder="1" applyProtection="1">
      <protection locked="0"/>
    </xf>
    <xf numFmtId="0" fontId="12" fillId="2" borderId="11" xfId="0" applyFont="1" applyFill="1" applyBorder="1" applyProtection="1">
      <protection locked="0"/>
    </xf>
    <xf numFmtId="165" fontId="12" fillId="2" borderId="2" xfId="0" applyNumberFormat="1" applyFont="1" applyFill="1" applyBorder="1" applyProtection="1">
      <protection locked="0"/>
    </xf>
    <xf numFmtId="0" fontId="12" fillId="5" borderId="4" xfId="0" applyFont="1" applyFill="1" applyBorder="1"/>
    <xf numFmtId="0" fontId="12" fillId="5" borderId="12" xfId="0" applyFont="1" applyFill="1" applyBorder="1"/>
    <xf numFmtId="165" fontId="12" fillId="5" borderId="1" xfId="0" applyNumberFormat="1" applyFont="1" applyFill="1" applyBorder="1" applyAlignment="1">
      <alignment horizontal="center"/>
    </xf>
    <xf numFmtId="165" fontId="12" fillId="3" borderId="14" xfId="0" applyNumberFormat="1" applyFont="1" applyFill="1" applyBorder="1" applyAlignment="1">
      <alignment horizontal="center"/>
    </xf>
    <xf numFmtId="165" fontId="12" fillId="5" borderId="29" xfId="0" applyNumberFormat="1" applyFont="1" applyFill="1" applyBorder="1" applyAlignment="1">
      <alignment horizontal="center"/>
    </xf>
    <xf numFmtId="166" fontId="12" fillId="5" borderId="1" xfId="0" applyNumberFormat="1" applyFont="1" applyFill="1" applyBorder="1" applyAlignment="1">
      <alignment horizontal="center"/>
    </xf>
    <xf numFmtId="165" fontId="12" fillId="2" borderId="29" xfId="0" applyNumberFormat="1" applyFont="1" applyFill="1" applyBorder="1" applyAlignment="1" applyProtection="1">
      <protection locked="0"/>
    </xf>
    <xf numFmtId="0" fontId="12" fillId="2" borderId="29" xfId="0" applyFont="1" applyFill="1" applyBorder="1" applyAlignment="1" applyProtection="1">
      <protection locked="0"/>
    </xf>
    <xf numFmtId="0" fontId="12" fillId="2" borderId="1" xfId="0" applyFont="1" applyFill="1" applyBorder="1" applyAlignment="1" applyProtection="1">
      <alignment horizontal="center"/>
      <protection locked="0"/>
    </xf>
    <xf numFmtId="165" fontId="12" fillId="5" borderId="2" xfId="0" applyNumberFormat="1" applyFont="1" applyFill="1" applyBorder="1"/>
    <xf numFmtId="0" fontId="12" fillId="2" borderId="29" xfId="0" applyFont="1" applyFill="1" applyBorder="1" applyAlignment="1" applyProtection="1">
      <alignment horizontal="center"/>
      <protection locked="0"/>
    </xf>
    <xf numFmtId="165" fontId="12" fillId="5" borderId="11" xfId="0" applyNumberFormat="1" applyFont="1" applyFill="1" applyBorder="1"/>
    <xf numFmtId="0" fontId="8" fillId="2" borderId="1" xfId="0" applyFont="1" applyFill="1" applyBorder="1" applyAlignment="1" applyProtection="1">
      <protection locked="0"/>
    </xf>
    <xf numFmtId="4" fontId="8" fillId="2" borderId="1" xfId="0" applyNumberFormat="1" applyFont="1" applyFill="1" applyBorder="1" applyProtection="1">
      <protection locked="0"/>
    </xf>
    <xf numFmtId="165" fontId="1" fillId="2" borderId="1" xfId="0" applyNumberFormat="1" applyFont="1" applyFill="1" applyBorder="1" applyProtection="1">
      <protection locked="0"/>
    </xf>
    <xf numFmtId="165" fontId="1" fillId="2" borderId="1" xfId="0" applyNumberFormat="1" applyFont="1" applyFill="1" applyBorder="1" applyAlignment="1" applyProtection="1">
      <protection locked="0"/>
    </xf>
    <xf numFmtId="0" fontId="8" fillId="0" borderId="0" xfId="0" applyFont="1" applyAlignment="1" applyProtection="1"/>
    <xf numFmtId="0" fontId="2" fillId="5" borderId="0" xfId="0" applyFont="1" applyFill="1" applyBorder="1" applyAlignment="1">
      <alignment horizontal="left" vertical="center"/>
    </xf>
    <xf numFmtId="0" fontId="2" fillId="5" borderId="0" xfId="0" applyFont="1" applyFill="1" applyBorder="1" applyAlignment="1">
      <alignment vertical="center"/>
    </xf>
    <xf numFmtId="2" fontId="2" fillId="5" borderId="0" xfId="0" applyNumberFormat="1" applyFont="1" applyFill="1" applyBorder="1" applyAlignment="1">
      <alignment horizontal="right"/>
    </xf>
    <xf numFmtId="0" fontId="12" fillId="9" borderId="0" xfId="0" applyFont="1" applyFill="1" applyBorder="1"/>
    <xf numFmtId="0" fontId="11" fillId="6" borderId="19" xfId="0" applyFont="1" applyFill="1" applyBorder="1" applyAlignment="1">
      <alignment horizontal="left" vertical="center"/>
    </xf>
    <xf numFmtId="0" fontId="17" fillId="6" borderId="7" xfId="0" applyFont="1" applyFill="1" applyBorder="1" applyAlignment="1">
      <alignment horizontal="left"/>
    </xf>
    <xf numFmtId="0" fontId="8" fillId="2" borderId="0" xfId="0" applyFont="1" applyFill="1" applyAlignment="1" applyProtection="1">
      <alignment horizontal="left" vertical="top"/>
    </xf>
    <xf numFmtId="0" fontId="8" fillId="0" borderId="0" xfId="0" applyFont="1" applyAlignment="1" applyProtection="1"/>
    <xf numFmtId="0" fontId="9" fillId="2" borderId="0" xfId="0" applyFont="1" applyFill="1" applyProtection="1"/>
    <xf numFmtId="0" fontId="9" fillId="2" borderId="14" xfId="0" applyFont="1" applyFill="1" applyBorder="1" applyAlignment="1" applyProtection="1">
      <alignment horizontal="center" vertical="center"/>
      <protection locked="0"/>
    </xf>
    <xf numFmtId="0" fontId="24" fillId="0" borderId="3" xfId="0" applyFont="1" applyBorder="1" applyAlignment="1" applyProtection="1">
      <alignment horizontal="left" vertical="center"/>
      <protection locked="0"/>
    </xf>
    <xf numFmtId="0" fontId="7" fillId="4" borderId="0" xfId="0" applyFont="1" applyFill="1" applyAlignment="1">
      <alignment horizontal="left" wrapText="1"/>
    </xf>
    <xf numFmtId="0" fontId="8" fillId="2" borderId="0" xfId="0" applyFont="1" applyFill="1" applyAlignment="1" applyProtection="1">
      <alignment horizontal="left" vertical="top"/>
    </xf>
    <xf numFmtId="0" fontId="8" fillId="0" borderId="0" xfId="0" applyFont="1" applyAlignment="1" applyProtection="1"/>
    <xf numFmtId="0" fontId="8" fillId="2" borderId="6" xfId="0" applyFont="1" applyFill="1" applyBorder="1" applyAlignment="1" applyProtection="1">
      <alignment horizontal="left" vertical="top"/>
      <protection locked="0"/>
    </xf>
    <xf numFmtId="0" fontId="12" fillId="0" borderId="7" xfId="0" applyFont="1" applyBorder="1" applyProtection="1">
      <protection locked="0"/>
    </xf>
    <xf numFmtId="0" fontId="12" fillId="0" borderId="8" xfId="0" applyFont="1" applyBorder="1" applyProtection="1">
      <protection locked="0"/>
    </xf>
    <xf numFmtId="0" fontId="11" fillId="6" borderId="14" xfId="0" applyFont="1" applyFill="1" applyBorder="1" applyAlignment="1" applyProtection="1">
      <alignment horizontal="center" vertical="center" wrapText="1"/>
    </xf>
    <xf numFmtId="0" fontId="10" fillId="9" borderId="14" xfId="0" applyFont="1" applyFill="1" applyBorder="1" applyProtection="1"/>
    <xf numFmtId="0" fontId="11" fillId="6" borderId="14" xfId="0" applyFont="1" applyFill="1" applyBorder="1" applyAlignment="1" applyProtection="1">
      <alignment horizontal="center" vertical="center"/>
    </xf>
    <xf numFmtId="0" fontId="11" fillId="14" borderId="14" xfId="0" applyFont="1" applyFill="1" applyBorder="1" applyAlignment="1" applyProtection="1">
      <alignment vertical="center"/>
    </xf>
    <xf numFmtId="0" fontId="10" fillId="13" borderId="14" xfId="0" applyFont="1" applyFill="1" applyBorder="1" applyProtection="1"/>
    <xf numFmtId="166" fontId="9" fillId="5" borderId="14" xfId="0" applyNumberFormat="1" applyFont="1" applyFill="1" applyBorder="1" applyAlignment="1" applyProtection="1">
      <alignment horizontal="center"/>
    </xf>
    <xf numFmtId="0" fontId="10" fillId="7" borderId="14" xfId="0" applyFont="1" applyFill="1" applyBorder="1" applyProtection="1"/>
    <xf numFmtId="166" fontId="9" fillId="5" borderId="14" xfId="0" applyNumberFormat="1" applyFont="1" applyFill="1" applyBorder="1" applyAlignment="1" applyProtection="1">
      <alignment horizontal="center" vertical="center" wrapText="1"/>
    </xf>
    <xf numFmtId="0" fontId="10" fillId="7" borderId="14" xfId="0" applyFont="1" applyFill="1" applyBorder="1" applyAlignment="1" applyProtection="1">
      <alignment vertical="center" wrapText="1"/>
    </xf>
    <xf numFmtId="0" fontId="11" fillId="12" borderId="2" xfId="0" applyFont="1" applyFill="1" applyBorder="1" applyAlignment="1">
      <alignment horizontal="left" vertical="center"/>
    </xf>
    <xf numFmtId="0" fontId="12" fillId="13" borderId="3" xfId="0" applyFont="1" applyFill="1" applyBorder="1"/>
    <xf numFmtId="0" fontId="8" fillId="2" borderId="2" xfId="0" applyFont="1" applyFill="1" applyBorder="1" applyAlignment="1" applyProtection="1">
      <alignment horizontal="left" vertical="top"/>
      <protection locked="0"/>
    </xf>
    <xf numFmtId="0" fontId="12" fillId="0" borderId="3" xfId="0" applyFont="1" applyBorder="1" applyProtection="1">
      <protection locked="0"/>
    </xf>
    <xf numFmtId="0" fontId="12" fillId="0" borderId="4" xfId="0" applyFont="1" applyBorder="1" applyProtection="1">
      <protection locked="0"/>
    </xf>
    <xf numFmtId="0" fontId="11" fillId="6" borderId="2" xfId="0" applyFont="1" applyFill="1" applyBorder="1" applyAlignment="1">
      <alignment horizontal="left" vertical="center" wrapText="1"/>
    </xf>
    <xf numFmtId="0" fontId="12" fillId="9" borderId="3" xfId="0" applyFont="1" applyFill="1" applyBorder="1"/>
    <xf numFmtId="0" fontId="12" fillId="9" borderId="4" xfId="0" applyFont="1" applyFill="1" applyBorder="1"/>
    <xf numFmtId="0" fontId="11" fillId="12" borderId="14" xfId="0" applyFont="1" applyFill="1" applyBorder="1" applyAlignment="1">
      <alignment horizontal="left" vertical="center"/>
    </xf>
    <xf numFmtId="0" fontId="12" fillId="13" borderId="14" xfId="0" applyFont="1" applyFill="1" applyBorder="1"/>
    <xf numFmtId="0" fontId="8" fillId="2" borderId="2" xfId="0" applyFont="1" applyFill="1" applyBorder="1" applyAlignment="1" applyProtection="1">
      <alignment vertical="top"/>
      <protection locked="0"/>
    </xf>
    <xf numFmtId="0" fontId="11" fillId="6" borderId="2" xfId="0" applyFont="1" applyFill="1" applyBorder="1" applyAlignment="1">
      <alignment vertical="center" wrapText="1"/>
    </xf>
    <xf numFmtId="0" fontId="11" fillId="12" borderId="11" xfId="0" applyFont="1" applyFill="1" applyBorder="1" applyAlignment="1">
      <alignment horizontal="left" vertical="center"/>
    </xf>
    <xf numFmtId="0" fontId="12" fillId="13" borderId="10" xfId="0" applyFont="1" applyFill="1" applyBorder="1"/>
    <xf numFmtId="0" fontId="11" fillId="6" borderId="2" xfId="0" applyFont="1" applyFill="1" applyBorder="1"/>
    <xf numFmtId="0" fontId="11" fillId="6" borderId="2" xfId="0" applyFont="1" applyFill="1" applyBorder="1" applyAlignment="1">
      <alignment horizontal="left" vertical="center"/>
    </xf>
    <xf numFmtId="0" fontId="11" fillId="6" borderId="14" xfId="0" applyFont="1" applyFill="1" applyBorder="1" applyAlignment="1">
      <alignment horizontal="left" vertical="center" wrapText="1"/>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1" fillId="6" borderId="14" xfId="0" applyFont="1" applyFill="1" applyBorder="1" applyAlignment="1">
      <alignment vertical="center" wrapText="1"/>
    </xf>
    <xf numFmtId="0" fontId="8" fillId="0" borderId="14" xfId="0" applyFont="1" applyBorder="1" applyAlignment="1" applyProtection="1">
      <protection locked="0"/>
    </xf>
    <xf numFmtId="0" fontId="11" fillId="6" borderId="2" xfId="0" applyFont="1" applyFill="1" applyBorder="1" applyAlignment="1">
      <alignment horizontal="left"/>
    </xf>
    <xf numFmtId="0" fontId="11" fillId="6" borderId="2" xfId="0" applyFont="1" applyFill="1" applyBorder="1" applyAlignment="1">
      <alignment vertical="center"/>
    </xf>
    <xf numFmtId="0" fontId="11" fillId="6" borderId="19" xfId="0" applyFont="1" applyFill="1" applyBorder="1" applyAlignment="1">
      <alignment horizontal="left" wrapText="1"/>
    </xf>
    <xf numFmtId="0" fontId="12" fillId="9" borderId="0" xfId="0" applyFont="1" applyFill="1" applyBorder="1"/>
    <xf numFmtId="0" fontId="11" fillId="6" borderId="19" xfId="0" applyFont="1" applyFill="1" applyBorder="1" applyAlignment="1">
      <alignment horizontal="left" vertical="top" wrapText="1"/>
    </xf>
    <xf numFmtId="0" fontId="18" fillId="6" borderId="19" xfId="0" applyFont="1" applyFill="1" applyBorder="1" applyAlignment="1">
      <alignment horizontal="left" vertical="top" wrapText="1"/>
    </xf>
    <xf numFmtId="0" fontId="12" fillId="9" borderId="15" xfId="0" applyFont="1" applyFill="1" applyBorder="1"/>
    <xf numFmtId="0" fontId="11" fillId="6" borderId="19" xfId="0" applyFont="1" applyFill="1" applyBorder="1" applyAlignment="1">
      <alignment horizontal="left"/>
    </xf>
    <xf numFmtId="0" fontId="11" fillId="6" borderId="13" xfId="0" applyFont="1" applyFill="1" applyBorder="1" applyAlignment="1">
      <alignment wrapText="1"/>
    </xf>
    <xf numFmtId="0" fontId="11" fillId="6" borderId="0" xfId="0" applyFont="1" applyFill="1" applyBorder="1" applyAlignment="1">
      <alignment wrapText="1"/>
    </xf>
    <xf numFmtId="0" fontId="11" fillId="6" borderId="15" xfId="0" applyFont="1" applyFill="1" applyBorder="1" applyAlignment="1">
      <alignment wrapText="1"/>
    </xf>
    <xf numFmtId="0" fontId="18" fillId="6" borderId="13" xfId="0" applyFont="1" applyFill="1" applyBorder="1" applyAlignment="1">
      <alignment horizontal="left" vertical="top" wrapText="1"/>
    </xf>
    <xf numFmtId="0" fontId="12" fillId="9" borderId="9" xfId="0" applyFont="1" applyFill="1" applyBorder="1"/>
    <xf numFmtId="0" fontId="11" fillId="6" borderId="19" xfId="0" applyFont="1" applyFill="1" applyBorder="1" applyAlignment="1">
      <alignment horizontal="left" vertical="center"/>
    </xf>
    <xf numFmtId="0" fontId="11" fillId="6" borderId="19" xfId="0" applyFont="1" applyFill="1" applyBorder="1" applyAlignment="1">
      <alignment horizontal="left" vertical="center" wrapText="1"/>
    </xf>
    <xf numFmtId="0" fontId="12" fillId="9" borderId="0" xfId="0" applyFont="1" applyFill="1" applyBorder="1" applyAlignment="1">
      <alignment wrapText="1"/>
    </xf>
    <xf numFmtId="0" fontId="8" fillId="0" borderId="30" xfId="0" applyFont="1" applyBorder="1" applyAlignment="1" applyProtection="1">
      <protection locked="0"/>
    </xf>
    <xf numFmtId="0" fontId="8" fillId="0" borderId="34" xfId="0" applyFont="1" applyBorder="1" applyAlignment="1" applyProtection="1">
      <protection locked="0"/>
    </xf>
    <xf numFmtId="0" fontId="8" fillId="0" borderId="35" xfId="0" applyFont="1" applyBorder="1" applyAlignment="1" applyProtection="1">
      <protection locked="0"/>
    </xf>
    <xf numFmtId="0" fontId="11" fillId="6" borderId="14" xfId="0" applyFont="1" applyFill="1" applyBorder="1" applyAlignment="1">
      <alignment horizontal="left"/>
    </xf>
    <xf numFmtId="0" fontId="12" fillId="2" borderId="30" xfId="0" applyFont="1" applyFill="1" applyBorder="1" applyProtection="1">
      <protection locked="0"/>
    </xf>
    <xf numFmtId="0" fontId="12" fillId="2" borderId="34" xfId="0" applyFont="1" applyFill="1" applyBorder="1" applyProtection="1">
      <protection locked="0"/>
    </xf>
    <xf numFmtId="0" fontId="12" fillId="2" borderId="35" xfId="0" applyFont="1" applyFill="1" applyBorder="1" applyProtection="1">
      <protection locked="0"/>
    </xf>
    <xf numFmtId="0" fontId="2" fillId="5" borderId="2" xfId="0" applyFont="1" applyFill="1" applyBorder="1" applyAlignment="1">
      <alignment horizontal="center" vertical="center"/>
    </xf>
    <xf numFmtId="0" fontId="12" fillId="7" borderId="4" xfId="0" applyFont="1" applyFill="1" applyBorder="1"/>
  </cellXfs>
  <cellStyles count="1">
    <cellStyle name="Normal" xfId="0" builtinId="0"/>
  </cellStyles>
  <dxfs count="128">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style="thin">
          <color rgb="FF000000"/>
        </right>
        <top style="thin">
          <color rgb="FF000000"/>
        </top>
        <bottom style="thin">
          <color rgb="FF000000"/>
        </bottom>
      </border>
      <protection locked="0" hidden="0"/>
    </dxf>
    <dxf>
      <border outline="0">
        <left style="thin">
          <color rgb="FF000000"/>
        </left>
        <top style="thin">
          <color rgb="FF000000"/>
        </top>
      </border>
    </dxf>
    <dxf>
      <font>
        <strike val="0"/>
        <outline val="0"/>
        <shadow val="0"/>
        <u val="none"/>
        <vertAlign val="baseline"/>
        <sz val="10"/>
        <color auto="1"/>
        <name val="Arial"/>
        <scheme val="none"/>
      </font>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color auto="1"/>
        <name val="Arial"/>
        <scheme val="none"/>
      </font>
      <fill>
        <patternFill patternType="solid">
          <bgColor theme="0"/>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top style="thin">
          <color rgb="FF000000"/>
        </top>
        <bottom/>
      </border>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border outline="0">
        <left style="thin">
          <color rgb="FF000000"/>
        </left>
        <right style="thin">
          <color indexed="64"/>
        </right>
      </border>
    </dxf>
    <dxf>
      <font>
        <strike val="0"/>
        <outline val="0"/>
        <shadow val="0"/>
        <u val="none"/>
        <vertAlign val="baseline"/>
        <sz val="10"/>
        <color auto="1"/>
        <name val="Arial"/>
        <scheme val="none"/>
      </font>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top style="thin">
          <color rgb="FF000000"/>
        </top>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top style="thin">
          <color rgb="FF000000"/>
        </top>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top style="thin">
          <color rgb="FF000000"/>
        </top>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top style="thin">
          <color rgb="FF000000"/>
        </top>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top style="thin">
          <color rgb="FF000000"/>
        </top>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top style="thin">
          <color rgb="FF000000"/>
        </top>
        <bottom/>
      </border>
      <protection locked="0" hidden="0"/>
    </dxf>
    <dxf>
      <border outline="0">
        <left style="thin">
          <color rgb="FF000000"/>
        </left>
        <right style="thin">
          <color indexed="64"/>
        </right>
      </border>
    </dxf>
    <dxf>
      <font>
        <strike val="0"/>
        <outline val="0"/>
        <shadow val="0"/>
        <u val="none"/>
        <vertAlign val="baseline"/>
        <sz val="10"/>
        <color auto="1"/>
        <name val="Arial"/>
        <scheme val="none"/>
      </font>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C9DAF8"/>
          <bgColor theme="4" tint="0.79998168889431442"/>
        </patternFill>
      </fill>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C9DAF8"/>
          <bgColor theme="4" tint="0.79998168889431442"/>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Arial"/>
        <scheme val="none"/>
      </font>
      <fill>
        <patternFill patternType="solid">
          <fgColor rgb="FFFFFFFF"/>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indexed="64"/>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auto="1"/>
        <name val="Arial"/>
        <scheme val="none"/>
      </font>
      <fill>
        <patternFill patternType="solid">
          <fgColor rgb="FFC9DAF8"/>
          <bgColor theme="4" tint="0.79998168889431442"/>
        </patternFill>
      </fill>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rgb="FFFFFFFF"/>
          <bgColor theme="4"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C9DAF8"/>
          <bgColor theme="4" tint="0.79998168889431442"/>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numFmt numFmtId="165" formatCode="_-[$$-409]* #,##0.00_ ;_-[$$-409]* \-#,##0.00\ ;_-[$$-409]* &quot;-&quot;??_ ;_-@_ "/>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0"/>
        <color auto="1"/>
        <name val="Arial"/>
        <scheme val="none"/>
      </font>
      <fill>
        <patternFill patternType="solid">
          <fgColor rgb="FFFFFFFF"/>
          <bgColor rgb="FFFFFFFF"/>
        </patternFill>
      </fill>
      <alignment horizontal="general"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rgb="FF000000"/>
        </bottom>
      </border>
    </dxf>
    <dxf>
      <font>
        <b/>
        <i val="0"/>
        <strike val="0"/>
        <condense val="0"/>
        <extend val="0"/>
        <outline val="0"/>
        <shadow val="0"/>
        <u val="none"/>
        <vertAlign val="baseline"/>
        <sz val="10"/>
        <color rgb="FFFFFFFF"/>
        <name val="Arial"/>
        <scheme val="none"/>
      </font>
      <fill>
        <patternFill patternType="solid">
          <fgColor rgb="FF4A86E8"/>
          <bgColor them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patternType="solid">
          <fgColor rgb="FFD8D8D8"/>
          <bgColor rgb="FFD8D8D8"/>
        </patternFill>
      </fill>
      <border>
        <left style="thin">
          <color auto="1"/>
        </left>
        <right style="thin">
          <color auto="1"/>
        </right>
        <top style="thin">
          <color auto="1"/>
        </top>
        <bottom style="thin">
          <color auto="1"/>
        </bottom>
      </border>
    </dxf>
    <dxf>
      <fill>
        <patternFill patternType="solid">
          <fgColor rgb="FFD8D8D8"/>
          <bgColor rgb="FFD8D8D8"/>
        </patternFill>
      </fill>
      <border>
        <left style="thin">
          <color auto="1"/>
        </left>
        <right style="thin">
          <color auto="1"/>
        </right>
        <top style="thin">
          <color auto="1"/>
        </top>
        <bottom style="thin">
          <color auto="1"/>
        </bottom>
      </border>
    </dxf>
    <dxf>
      <fill>
        <patternFill patternType="solid">
          <fgColor rgb="FFD8D8D8"/>
          <bgColor rgb="FFD8D8D8"/>
        </patternFill>
      </fill>
      <border>
        <left style="thin">
          <color auto="1"/>
        </left>
        <right style="thin">
          <color auto="1"/>
        </right>
        <top style="thin">
          <color auto="1"/>
        </top>
        <bottom style="thin">
          <color auto="1"/>
        </bottom>
      </border>
    </dxf>
    <dxf>
      <fill>
        <patternFill patternType="solid">
          <fgColor rgb="FFD8D8D8"/>
          <bgColor rgb="FFD8D8D8"/>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jpeg"/><Relationship Id="rId9" Type="http://schemas.openxmlformats.org/officeDocument/2006/relationships/image" Target="../media/image9.jpeg"/><Relationship Id="rId10" Type="http://schemas.openxmlformats.org/officeDocument/2006/relationships/image" Target="../media/image10.png"/><Relationship Id="rId11" Type="http://schemas.openxmlformats.org/officeDocument/2006/relationships/image" Target="../media/image11.jpeg"/><Relationship Id="rId1" Type="http://schemas.openxmlformats.org/officeDocument/2006/relationships/image" Target="../media/image1.jpeg"/><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3097</xdr:rowOff>
    </xdr:from>
    <xdr:to>
      <xdr:col>7</xdr:col>
      <xdr:colOff>180975</xdr:colOff>
      <xdr:row>17</xdr:row>
      <xdr:rowOff>145924</xdr:rowOff>
    </xdr:to>
    <xdr:pic>
      <xdr:nvPicPr>
        <xdr:cNvPr id="12" name="Picture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031797"/>
          <a:ext cx="3838575" cy="2552652"/>
        </a:xfrm>
        <a:prstGeom prst="rect">
          <a:avLst/>
        </a:prstGeom>
      </xdr:spPr>
    </xdr:pic>
    <xdr:clientData/>
  </xdr:twoCellAnchor>
  <xdr:twoCellAnchor editAs="oneCell">
    <xdr:from>
      <xdr:col>7</xdr:col>
      <xdr:colOff>314325</xdr:colOff>
      <xdr:row>4</xdr:row>
      <xdr:rowOff>0</xdr:rowOff>
    </xdr:from>
    <xdr:to>
      <xdr:col>12</xdr:col>
      <xdr:colOff>209550</xdr:colOff>
      <xdr:row>17</xdr:row>
      <xdr:rowOff>155497</xdr:rowOff>
    </xdr:to>
    <xdr:pic>
      <xdr:nvPicPr>
        <xdr:cNvPr id="13" name="Picture 12">
          <a:extLst>
            <a:ext uri="{FF2B5EF4-FFF2-40B4-BE49-F238E27FC236}">
              <a16:creationId xmlns:a16="http://schemas.microsoft.com/office/drawing/2014/main" xmlns="" id="{00000000-0008-0000-0000-00000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704"/>
        <a:stretch/>
      </xdr:blipFill>
      <xdr:spPr>
        <a:xfrm>
          <a:off x="4581525" y="1028700"/>
          <a:ext cx="2943225" cy="2565322"/>
        </a:xfrm>
        <a:prstGeom prst="rect">
          <a:avLst/>
        </a:prstGeom>
      </xdr:spPr>
    </xdr:pic>
    <xdr:clientData/>
  </xdr:twoCellAnchor>
  <xdr:twoCellAnchor>
    <xdr:from>
      <xdr:col>1</xdr:col>
      <xdr:colOff>0</xdr:colOff>
      <xdr:row>22</xdr:row>
      <xdr:rowOff>0</xdr:rowOff>
    </xdr:from>
    <xdr:to>
      <xdr:col>17</xdr:col>
      <xdr:colOff>29408</xdr:colOff>
      <xdr:row>31</xdr:row>
      <xdr:rowOff>59691</xdr:rowOff>
    </xdr:to>
    <xdr:grpSp>
      <xdr:nvGrpSpPr>
        <xdr:cNvPr id="14" name="Group 13">
          <a:extLst>
            <a:ext uri="{FF2B5EF4-FFF2-40B4-BE49-F238E27FC236}">
              <a16:creationId xmlns:a16="http://schemas.microsoft.com/office/drawing/2014/main" xmlns="" id="{00000000-0008-0000-0000-00000E000000}"/>
            </a:ext>
          </a:extLst>
        </xdr:cNvPr>
        <xdr:cNvGrpSpPr/>
      </xdr:nvGrpSpPr>
      <xdr:grpSpPr>
        <a:xfrm>
          <a:off x="673100" y="4762500"/>
          <a:ext cx="10799008" cy="1659891"/>
          <a:chOff x="560295" y="4545179"/>
          <a:chExt cx="9783008" cy="1688466"/>
        </a:xfrm>
      </xdr:grpSpPr>
      <xdr:pic>
        <xdr:nvPicPr>
          <xdr:cNvPr id="15" name="Picture 14" descr="C:\Users\user\Documents\Jacqueline\Sustentar\MARCA_SUSTENTAR_FINAL\marca sustentar_BAIXA_RESOLUCAO_tela.jpg">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29938" y="4545179"/>
            <a:ext cx="1299338" cy="853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Imagem 10">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20118" y="5261690"/>
            <a:ext cx="2523185" cy="943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6">
            <a:extLst>
              <a:ext uri="{FF2B5EF4-FFF2-40B4-BE49-F238E27FC236}">
                <a16:creationId xmlns:a16="http://schemas.microsoft.com/office/drawing/2014/main" xmlns="" id="{00000000-0008-0000-00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09952" y="5527052"/>
            <a:ext cx="1395015" cy="628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50681" y="4647459"/>
            <a:ext cx="1888937" cy="65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428970" y="5492514"/>
            <a:ext cx="733753" cy="705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61081" y="4569572"/>
            <a:ext cx="740131" cy="75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Picture 20">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60295" y="5477604"/>
            <a:ext cx="1982062" cy="756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Picture 21">
            <a:extLst>
              <a:ext uri="{FF2B5EF4-FFF2-40B4-BE49-F238E27FC236}">
                <a16:creationId xmlns:a16="http://schemas.microsoft.com/office/drawing/2014/main" xmlns="" id="{00000000-0008-0000-0000-00001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09956" y="5160778"/>
            <a:ext cx="2334381" cy="756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9109" y="4888172"/>
            <a:ext cx="1864697" cy="535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57150</xdr:rowOff>
    </xdr:from>
    <xdr:to>
      <xdr:col>0</xdr:col>
      <xdr:colOff>95250</xdr:colOff>
      <xdr:row>1</xdr:row>
      <xdr:rowOff>57150</xdr:rowOff>
    </xdr:to>
    <xdr:pic>
      <xdr:nvPicPr>
        <xdr:cNvPr id="2" name="image02.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0" cy="0"/>
        </a:xfrm>
        <a:prstGeom prst="rect">
          <a:avLst/>
        </a:prstGeom>
        <a:noFill/>
      </xdr:spPr>
    </xdr:pic>
    <xdr:clientData fLocksWithSheet="0"/>
  </xdr:twoCellAnchor>
  <xdr:twoCellAnchor>
    <xdr:from>
      <xdr:col>7</xdr:col>
      <xdr:colOff>95250</xdr:colOff>
      <xdr:row>11</xdr:row>
      <xdr:rowOff>57150</xdr:rowOff>
    </xdr:from>
    <xdr:to>
      <xdr:col>7</xdr:col>
      <xdr:colOff>95250</xdr:colOff>
      <xdr:row>11</xdr:row>
      <xdr:rowOff>57150</xdr:rowOff>
    </xdr:to>
    <xdr:pic>
      <xdr:nvPicPr>
        <xdr:cNvPr id="3" name="image00.png">
          <a:extLst>
            <a:ext uri="{FF2B5EF4-FFF2-40B4-BE49-F238E27FC236}">
              <a16:creationId xmlns:a16="http://schemas.microsoft.com/office/drawing/2014/main" xmlns="" id="{00000000-0008-0000-0600-000003000000}"/>
            </a:ext>
          </a:extLst>
        </xdr:cNvPr>
        <xdr:cNvPicPr preferRelativeResize="0"/>
      </xdr:nvPicPr>
      <xdr:blipFill>
        <a:blip xmlns:r="http://schemas.openxmlformats.org/officeDocument/2006/relationships" r:embed="rId1" cstate="print"/>
        <a:stretch>
          <a:fillRect/>
        </a:stretch>
      </xdr:blipFill>
      <xdr:spPr>
        <a:xfrm>
          <a:off x="0" y="0"/>
          <a:ext cx="0" cy="0"/>
        </a:xfrm>
        <a:prstGeom prst="rect">
          <a:avLst/>
        </a:prstGeom>
        <a:noFill/>
      </xdr:spPr>
    </xdr:pic>
    <xdr:clientData fLocksWithSheet="0"/>
  </xdr:twoCellAnchor>
  <xdr:twoCellAnchor>
    <xdr:from>
      <xdr:col>7</xdr:col>
      <xdr:colOff>95250</xdr:colOff>
      <xdr:row>11</xdr:row>
      <xdr:rowOff>57150</xdr:rowOff>
    </xdr:from>
    <xdr:to>
      <xdr:col>7</xdr:col>
      <xdr:colOff>95250</xdr:colOff>
      <xdr:row>11</xdr:row>
      <xdr:rowOff>57150</xdr:rowOff>
    </xdr:to>
    <xdr:pic>
      <xdr:nvPicPr>
        <xdr:cNvPr id="4" name="image01.png">
          <a:extLst>
            <a:ext uri="{FF2B5EF4-FFF2-40B4-BE49-F238E27FC236}">
              <a16:creationId xmlns:a16="http://schemas.microsoft.com/office/drawing/2014/main" xmlns="" id="{00000000-0008-0000-0600-000004000000}"/>
            </a:ext>
          </a:extLst>
        </xdr:cNvPr>
        <xdr:cNvPicPr preferRelativeResize="0"/>
      </xdr:nvPicPr>
      <xdr:blipFill>
        <a:blip xmlns:r="http://schemas.openxmlformats.org/officeDocument/2006/relationships" r:embed="rId1" cstate="print"/>
        <a:stretch>
          <a:fillRect/>
        </a:stretch>
      </xdr:blipFill>
      <xdr:spPr>
        <a:xfrm>
          <a:off x="0" y="0"/>
          <a:ext cx="0" cy="0"/>
        </a:xfrm>
        <a:prstGeom prst="rect">
          <a:avLst/>
        </a:prstGeom>
        <a:noFill/>
      </xdr:spPr>
    </xdr:pic>
    <xdr:clientData fLocksWithSheet="0"/>
  </xdr:twoCellAnchor>
  <xdr:twoCellAnchor>
    <xdr:from>
      <xdr:col>6</xdr:col>
      <xdr:colOff>95250</xdr:colOff>
      <xdr:row>5</xdr:row>
      <xdr:rowOff>57150</xdr:rowOff>
    </xdr:from>
    <xdr:to>
      <xdr:col>6</xdr:col>
      <xdr:colOff>95250</xdr:colOff>
      <xdr:row>5</xdr:row>
      <xdr:rowOff>57150</xdr:rowOff>
    </xdr:to>
    <xdr:pic>
      <xdr:nvPicPr>
        <xdr:cNvPr id="5" name="image03.png">
          <a:extLst>
            <a:ext uri="{FF2B5EF4-FFF2-40B4-BE49-F238E27FC236}">
              <a16:creationId xmlns:a16="http://schemas.microsoft.com/office/drawing/2014/main" xmlns="" id="{00000000-0008-0000-0600-000005000000}"/>
            </a:ext>
          </a:extLst>
        </xdr:cNvPr>
        <xdr:cNvPicPr preferRelativeResize="0"/>
      </xdr:nvPicPr>
      <xdr:blipFill>
        <a:blip xmlns:r="http://schemas.openxmlformats.org/officeDocument/2006/relationships" r:embed="rId1" cstate="print"/>
        <a:stretch>
          <a:fillRect/>
        </a:stretch>
      </xdr:blipFill>
      <xdr:spPr>
        <a:xfrm>
          <a:off x="0" y="0"/>
          <a:ext cx="0" cy="0"/>
        </a:xfrm>
        <a:prstGeom prst="rect">
          <a:avLst/>
        </a:prstGeom>
        <a:noFill/>
      </xdr:spPr>
    </xdr:pic>
    <xdr:clientData fLocksWithSheet="0"/>
  </xdr:twoCellAnchor>
  <xdr:twoCellAnchor>
    <xdr:from>
      <xdr:col>5</xdr:col>
      <xdr:colOff>95250</xdr:colOff>
      <xdr:row>28</xdr:row>
      <xdr:rowOff>57150</xdr:rowOff>
    </xdr:from>
    <xdr:to>
      <xdr:col>5</xdr:col>
      <xdr:colOff>95250</xdr:colOff>
      <xdr:row>28</xdr:row>
      <xdr:rowOff>57150</xdr:rowOff>
    </xdr:to>
    <xdr:pic>
      <xdr:nvPicPr>
        <xdr:cNvPr id="7" name="image04.png">
          <a:extLst>
            <a:ext uri="{FF2B5EF4-FFF2-40B4-BE49-F238E27FC236}">
              <a16:creationId xmlns:a16="http://schemas.microsoft.com/office/drawing/2014/main" xmlns="" id="{00000000-0008-0000-0600-000007000000}"/>
            </a:ext>
          </a:extLst>
        </xdr:cNvPr>
        <xdr:cNvPicPr preferRelativeResize="0"/>
      </xdr:nvPicPr>
      <xdr:blipFill>
        <a:blip xmlns:r="http://schemas.openxmlformats.org/officeDocument/2006/relationships" r:embed="rId1" cstate="print"/>
        <a:stretch>
          <a:fillRect/>
        </a:stretch>
      </xdr:blipFill>
      <xdr:spPr>
        <a:xfrm>
          <a:off x="0" y="0"/>
          <a:ext cx="0" cy="0"/>
        </a:xfrm>
        <a:prstGeom prst="rect">
          <a:avLst/>
        </a:prstGeom>
        <a:noFill/>
      </xdr:spPr>
    </xdr:pic>
    <xdr:clientData fLocksWithSheet="0"/>
  </xdr:twoCellAnchor>
  <xdr:twoCellAnchor>
    <xdr:from>
      <xdr:col>6</xdr:col>
      <xdr:colOff>95250</xdr:colOff>
      <xdr:row>1</xdr:row>
      <xdr:rowOff>57150</xdr:rowOff>
    </xdr:from>
    <xdr:to>
      <xdr:col>6</xdr:col>
      <xdr:colOff>95250</xdr:colOff>
      <xdr:row>1</xdr:row>
      <xdr:rowOff>57150</xdr:rowOff>
    </xdr:to>
    <xdr:pic>
      <xdr:nvPicPr>
        <xdr:cNvPr id="8" name="image02.png">
          <a:extLst>
            <a:ext uri="{FF2B5EF4-FFF2-40B4-BE49-F238E27FC236}">
              <a16:creationId xmlns:a16="http://schemas.microsoft.com/office/drawing/2014/main" xmlns="" id="{00000000-0008-0000-0600-000008000000}"/>
            </a:ext>
          </a:extLst>
        </xdr:cNvPr>
        <xdr:cNvPicPr preferRelativeResize="0"/>
      </xdr:nvPicPr>
      <xdr:blipFill>
        <a:blip xmlns:r="http://schemas.openxmlformats.org/officeDocument/2006/relationships" r:embed="rId1" cstate="print"/>
        <a:stretch>
          <a:fillRect/>
        </a:stretch>
      </xdr:blipFill>
      <xdr:spPr>
        <a:xfrm>
          <a:off x="95250" y="57150"/>
          <a:ext cx="0" cy="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152400</xdr:colOff>
      <xdr:row>56</xdr:row>
      <xdr:rowOff>104775</xdr:rowOff>
    </xdr:to>
    <xdr:sp macro="" textlink="">
      <xdr:nvSpPr>
        <xdr:cNvPr id="1026" name="Rectangle 2" hidden="1">
          <a:extLst>
            <a:ext uri="{FF2B5EF4-FFF2-40B4-BE49-F238E27FC236}">
              <a16:creationId xmlns:a16="http://schemas.microsoft.com/office/drawing/2014/main" xmlns="" id="{00000000-0008-0000-08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152400</xdr:colOff>
      <xdr:row>56</xdr:row>
      <xdr:rowOff>104775</xdr:rowOff>
    </xdr:to>
    <xdr:sp macro="" textlink="">
      <xdr:nvSpPr>
        <xdr:cNvPr id="2" name="AutoShape 2">
          <a:extLst>
            <a:ext uri="{FF2B5EF4-FFF2-40B4-BE49-F238E27FC236}">
              <a16:creationId xmlns:a16="http://schemas.microsoft.com/office/drawing/2014/main" xmlns="" id="{00000000-0008-0000-08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152400</xdr:colOff>
      <xdr:row>56</xdr:row>
      <xdr:rowOff>104775</xdr:rowOff>
    </xdr:to>
    <xdr:sp macro="" textlink="">
      <xdr:nvSpPr>
        <xdr:cNvPr id="3" name="AutoShape 2">
          <a:extLst>
            <a:ext uri="{FF2B5EF4-FFF2-40B4-BE49-F238E27FC236}">
              <a16:creationId xmlns:a16="http://schemas.microsoft.com/office/drawing/2014/main" xmlns="" id="{00000000-0008-0000-08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3" name="Table3" displayName="Table3" ref="B9:M14" totalsRowShown="0" headerRowDxfId="123" dataDxfId="121" headerRowBorderDxfId="122" tableBorderDxfId="120" totalsRowBorderDxfId="119">
  <autoFilter ref="B9:M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Role Description" dataDxfId="118"/>
    <tableColumn id="2" name="Number of Workers/Members" dataDxfId="117"/>
    <tableColumn id="3" name="Average annual salary _x000a_(leave blank if profit-determined)" dataDxfId="116"/>
    <tableColumn id="4" name="Payment Determined By" dataDxfId="115"/>
    <tableColumn id="5" name="Average hours worked per week" dataDxfId="114"/>
    <tableColumn id="6" name="Paid for by" dataDxfId="113"/>
    <tableColumn id="7" name="Total Yearly Wage (Workers only)" dataDxfId="112">
      <calculatedColumnFormula>IF(C10="","",((D10*C10)))</calculatedColumnFormula>
    </tableColumn>
    <tableColumn id="8" name="Total Yearly Remuneration_x000a_(Workers/Members)" dataDxfId="111">
      <calculatedColumnFormula>IF(Table3[[#This Row],[Number of Workers/Members]]="", "", Table3[[#This Row],[Total Yearly Wage (Workers only)]]+(IF(SUM(Table3[Profit Share Count])=0, 0, $C$137*$E$141/SUM(Table3[Profit Share Count])*Table3[[#This Row],[Profit Share Count]])))</calculatedColumnFormula>
    </tableColumn>
    <tableColumn id="9" name="Average Daily Remuneration per Worker/Member" dataDxfId="110">
      <calculatedColumnFormula>IF(C10="", "", I10/365/C10)</calculatedColumnFormula>
    </tableColumn>
    <tableColumn id="10" name="Average Hourly Remuneration per Worker/Member" dataDxfId="109">
      <calculatedColumnFormula>IF(C10="", "", (J10*7)/F10)</calculatedColumnFormula>
    </tableColumn>
    <tableColumn id="11" name="Profit Share Count" dataDxfId="108">
      <calculatedColumnFormula>IF(E10="Profit", C10, "")</calculatedColumnFormula>
    </tableColumn>
    <tableColumn id="12" name="Notes" dataDxfId="107"/>
  </tableColumns>
  <tableStyleInfo name="TableStyleMedium2" showFirstColumn="0" showLastColumn="0" showRowStripes="0" showColumnStripes="0"/>
</table>
</file>

<file path=xl/tables/table10.xml><?xml version="1.0" encoding="utf-8"?>
<table xmlns="http://schemas.openxmlformats.org/spreadsheetml/2006/main" id="6" name="Table6" displayName="Table6" ref="B125:E129" totalsRowShown="0" headerRowDxfId="6" dataDxfId="5" tableBorderDxfId="4">
  <autoFilter ref="B125:E129">
    <filterColumn colId="0" hiddenButton="1"/>
    <filterColumn colId="1" hiddenButton="1"/>
    <filterColumn colId="2" hiddenButton="1"/>
    <filterColumn colId="3" hiddenButton="1"/>
  </autoFilter>
  <tableColumns count="4">
    <tableColumn id="1" name="Revenue Description" dataDxfId="3"/>
    <tableColumn id="2" name="Value" dataDxfId="2"/>
    <tableColumn id="3" name="From" dataDxfId="1"/>
    <tableColumn id="4" name="Notes" dataDxfId="0"/>
  </tableColumns>
  <tableStyleInfo name="TableStyleMedium2" showFirstColumn="0" showLastColumn="0" showRowStripes="0" showColumnStripes="0"/>
</table>
</file>

<file path=xl/tables/table2.xml><?xml version="1.0" encoding="utf-8"?>
<table xmlns="http://schemas.openxmlformats.org/spreadsheetml/2006/main" id="4" name="Table4" displayName="Table4" ref="B20:H24" totalsRowShown="0" headerRowDxfId="106" dataDxfId="104" headerRowBorderDxfId="105" tableBorderDxfId="103" totalsRowBorderDxfId="102">
  <autoFilter ref="B20: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st Description" dataDxfId="101"/>
    <tableColumn id="2" name="Total cost" dataDxfId="100"/>
    <tableColumn id="3" name="Year" dataDxfId="99"/>
    <tableColumn id="4" name="No. people receiving " dataDxfId="98"/>
    <tableColumn id="5" name="Paid for by" dataDxfId="97"/>
    <tableColumn id="6" name="Total cost per year" dataDxfId="96">
      <calculatedColumnFormula>IF(D21="Month",C21*12*E21,C21*E21)</calculatedColumnFormula>
    </tableColumn>
    <tableColumn id="7" name="Notes" dataDxfId="95"/>
  </tableColumns>
  <tableStyleInfo name="TableStyleMedium2" showFirstColumn="0" showLastColumn="0" showRowStripes="0" showColumnStripes="0"/>
</table>
</file>

<file path=xl/tables/table3.xml><?xml version="1.0" encoding="utf-8"?>
<table xmlns="http://schemas.openxmlformats.org/spreadsheetml/2006/main" id="7" name="Table7" displayName="Table7" ref="B53:K57" totalsRowShown="0" headerRowDxfId="94" dataDxfId="92" headerRowBorderDxfId="93" tableBorderDxfId="91" totalsRowBorderDxfId="90">
  <autoFilter ref="B53:K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Vehicles" dataDxfId="89">
      <calculatedColumnFormula>IF(B49="", "", B49)</calculatedColumnFormula>
    </tableColumn>
    <tableColumn id="2" name="Number of tyres required per vehicle" dataDxfId="88"/>
    <tableColumn id="3" name="Cost per tyre" dataDxfId="87"/>
    <tableColumn id="4" name="Tyres paid for by" dataDxfId="86"/>
    <tableColumn id="5" name="Expected lifetime of tyres (years)" dataDxfId="85"/>
    <tableColumn id="6" name="Fuel efficiency (litres per 100km)" dataDxfId="84"/>
    <tableColumn id="7" name="Fuel paid for by" dataDxfId="83"/>
    <tableColumn id="8" name="Cost of licenses per year per vehicle" dataDxfId="82"/>
    <tableColumn id="9" name="Licenses paid for by" dataDxfId="81"/>
    <tableColumn id="10" name="Notes" dataDxfId="80"/>
  </tableColumns>
  <tableStyleInfo name="TableStyleMedium2" showFirstColumn="0" showLastColumn="0" showRowStripes="0" showColumnStripes="0"/>
</table>
</file>

<file path=xl/tables/table4.xml><?xml version="1.0" encoding="utf-8"?>
<table xmlns="http://schemas.openxmlformats.org/spreadsheetml/2006/main" id="8" name="Table8" displayName="Table8" ref="B58:J62" totalsRowShown="0" headerRowDxfId="79" dataDxfId="77" headerRowBorderDxfId="78" tableBorderDxfId="76" totalsRowBorderDxfId="75">
  <autoFilter ref="B58:J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Vehicles" dataDxfId="74">
      <calculatedColumnFormula>B54</calculatedColumnFormula>
    </tableColumn>
    <tableColumn id="2" name="Cost of insurance per year per vehicle" dataDxfId="73"/>
    <tableColumn id="3" name="Insurance paid for by" dataDxfId="72"/>
    <tableColumn id="4" name="Total Capital Expenditure on Tyres" dataDxfId="71">
      <calculatedColumnFormula>C54*D49*D54</calculatedColumnFormula>
    </tableColumn>
    <tableColumn id="5" name="Tyre Depreciation" dataDxfId="70">
      <calculatedColumnFormula>IF(B54="","", E59/IF(F54=0, 1, F54))</calculatedColumnFormula>
    </tableColumn>
    <tableColumn id="6" name="Total Fuel Cost per Year" dataDxfId="69">
      <calculatedColumnFormula>G54*(H49/100)*$C$46*D49*$C$47</calculatedColumnFormula>
    </tableColumn>
    <tableColumn id="7" name="Total Taxes and Licenses Cost per Year" dataDxfId="68">
      <calculatedColumnFormula>I54*D49</calculatedColumnFormula>
    </tableColumn>
    <tableColumn id="8" name="Total Insurance Cost per Year" dataDxfId="67">
      <calculatedColumnFormula>C59*D49</calculatedColumnFormula>
    </tableColumn>
    <tableColumn id="9" name="Notes" dataDxfId="66"/>
  </tableColumns>
  <tableStyleInfo name="TableStyleMedium2" showFirstColumn="0" showLastColumn="0" showRowStripes="0" showColumnStripes="0"/>
</table>
</file>

<file path=xl/tables/table5.xml><?xml version="1.0" encoding="utf-8"?>
<table xmlns="http://schemas.openxmlformats.org/spreadsheetml/2006/main" id="9" name="Table9" displayName="Table9" ref="B75:G79" totalsRowShown="0" headerRowDxfId="65" dataDxfId="63" headerRowBorderDxfId="64" tableBorderDxfId="62" totalsRowBorderDxfId="61">
  <autoFilter ref="B75:G79">
    <filterColumn colId="0" hiddenButton="1"/>
    <filterColumn colId="1" hiddenButton="1"/>
    <filterColumn colId="2" hiddenButton="1"/>
    <filterColumn colId="3" hiddenButton="1"/>
    <filterColumn colId="4" hiddenButton="1"/>
    <filterColumn colId="5" hiddenButton="1"/>
  </autoFilter>
  <tableColumns count="6">
    <tableColumn id="1" name="Item" dataDxfId="60"/>
    <tableColumn id="2" name="Estimate amount paid per…" dataDxfId="59"/>
    <tableColumn id="3" name="…Month/Year" dataDxfId="58"/>
    <tableColumn id="4" name="Paid for by" dataDxfId="57"/>
    <tableColumn id="5" name="Total Cost per Year" dataDxfId="56">
      <calculatedColumnFormula>IF(D76="Month", C76*12, C76)</calculatedColumnFormula>
    </tableColumn>
    <tableColumn id="6" name="Notes" dataDxfId="55"/>
  </tableColumns>
  <tableStyleInfo name="TableStyleMedium2" showFirstColumn="0" showLastColumn="0" showRowStripes="0" showColumnStripes="0"/>
</table>
</file>

<file path=xl/tables/table6.xml><?xml version="1.0" encoding="utf-8"?>
<table xmlns="http://schemas.openxmlformats.org/spreadsheetml/2006/main" id="10" name="Table10" displayName="Table10" ref="B86:F90" totalsRowShown="0" headerRowDxfId="54" dataDxfId="52" headerRowBorderDxfId="53" tableBorderDxfId="51" totalsRowBorderDxfId="50">
  <autoFilter ref="B86:F90">
    <filterColumn colId="0" hiddenButton="1"/>
    <filterColumn colId="1" hiddenButton="1"/>
    <filterColumn colId="2" hiddenButton="1"/>
    <filterColumn colId="3" hiddenButton="1"/>
    <filterColumn colId="4" hiddenButton="1"/>
  </autoFilter>
  <tableColumns count="5">
    <tableColumn id="1" name="Item" dataDxfId="49"/>
    <tableColumn id="2" name="Estimate amount paid per…" dataDxfId="48"/>
    <tableColumn id="3" name="…Month/Year" dataDxfId="47"/>
    <tableColumn id="4" name="Paid for by" dataDxfId="46"/>
    <tableColumn id="5" name="Total Cost per Year" dataDxfId="45">
      <calculatedColumnFormula>IF(D87="Month", C87*12, C87)</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2" name="Table12" displayName="Table12" ref="B108:I112" totalsRowShown="0" headerRowDxfId="44" dataDxfId="42" headerRowBorderDxfId="43" tableBorderDxfId="41" totalsRowBorderDxfId="40">
  <autoFilter ref="B108:I1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venue Description" dataDxfId="39"/>
    <tableColumn id="2" name="Revenue Collected From…" dataDxfId="38"/>
    <tableColumn id="3" name="Average Revenue Collected…" dataDxfId="37"/>
    <tableColumn id="4" name="…Per Month/Year" dataDxfId="36"/>
    <tableColumn id="5" name="Months Received per Year" dataDxfId="35"/>
    <tableColumn id="6" name="Regular / Variable / Seasonal" dataDxfId="34"/>
    <tableColumn id="7" name="Total Revenue per Year" dataDxfId="33">
      <calculatedColumnFormula>IF(E109="Month", D109*F109, D109)</calculatedColumnFormula>
    </tableColumn>
    <tableColumn id="8" name="Notes" dataDxfId="32"/>
  </tableColumns>
  <tableStyleInfo name="TableStyleMedium2" showFirstColumn="0" showLastColumn="0" showRowStripes="0" showColumnStripes="0"/>
</table>
</file>

<file path=xl/tables/table8.xml><?xml version="1.0" encoding="utf-8"?>
<table xmlns="http://schemas.openxmlformats.org/spreadsheetml/2006/main" id="1" name="Table1" displayName="Table1" ref="B32:J39" totalsRowShown="0" headerRowDxfId="31" dataDxfId="30" tableBorderDxfId="29">
  <autoFilter ref="B32:J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Item" dataDxfId="28"/>
    <tableColumn id="2" name="Purchase Price / Rental Price per Unit" dataDxfId="27"/>
    <tableColumn id="3" name="No. Units" dataDxfId="26"/>
    <tableColumn id="4" name="Expected Lifetime / Rental Period (years)" dataDxfId="25"/>
    <tableColumn id="5" name="End of Life Value _x000a_(ignore if rented)" dataDxfId="24"/>
    <tableColumn id="6" name="Item paid for by" dataDxfId="23"/>
    <tableColumn id="7" name="Total Capital Expenditure / Rental Expenditure" dataDxfId="22">
      <calculatedColumnFormula>C33*D33</calculatedColumnFormula>
    </tableColumn>
    <tableColumn id="8" name="Total Depreciation / Rental Expenditure per Year" dataDxfId="21">
      <calculatedColumnFormula>IF(C33="", "", (C33-F33)/E33*D33)</calculatedColumnFormula>
    </tableColumn>
    <tableColumn id="9" name="Notes" dataDxfId="20"/>
  </tableColumns>
  <tableStyleInfo name="TableStyleMedium2" showFirstColumn="0" showLastColumn="0" showRowStripes="0" showColumnStripes="0"/>
</table>
</file>

<file path=xl/tables/table9.xml><?xml version="1.0" encoding="utf-8"?>
<table xmlns="http://schemas.openxmlformats.org/spreadsheetml/2006/main" id="2" name="Table2" displayName="Table2" ref="B48:K52" totalsRowShown="0" headerRowDxfId="19" dataDxfId="18" tableBorderDxfId="17">
  <autoFilter ref="B48:K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Vehicles" dataDxfId="16"/>
    <tableColumn id="2" name="Purchase Price / Rental Price per Unit" dataDxfId="15"/>
    <tableColumn id="3" name="No. Units Required" dataDxfId="14"/>
    <tableColumn id="4" name="Expected Lifetime / Rental Period (years)" dataDxfId="13"/>
    <tableColumn id="5" name="End of Life Value (ignore if rented)" dataDxfId="12"/>
    <tableColumn id="6" name="Item paid for by" dataDxfId="11"/>
    <tableColumn id="7" name="Average km travelled per working day per vehicle" dataDxfId="10"/>
    <tableColumn id="8" name="Total Capital Expenditure / Rental Expenditure" dataDxfId="9">
      <calculatedColumnFormula>C49*D49</calculatedColumnFormula>
    </tableColumn>
    <tableColumn id="9" name="Depreciation / Rental Expenditure per Year" dataDxfId="8">
      <calculatedColumnFormula>IF(C49="", "", (C49-F49)/E49*Table2[[#This Row],[No. Units Required]])</calculatedColumnFormula>
    </tableColumn>
    <tableColumn id="10" name="Notes" dataDxfId="7"/>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iz.de/expertise/downloads/giz-kfw-ifeu2009-en-climate-calculator-swm-manual.pdf" TargetMode="External"/><Relationship Id="rId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0" Type="http://schemas.openxmlformats.org/officeDocument/2006/relationships/table" Target="../tables/table9.xml"/><Relationship Id="rId11" Type="http://schemas.openxmlformats.org/officeDocument/2006/relationships/table" Target="../tables/table10.xml"/><Relationship Id="rId1" Type="http://schemas.openxmlformats.org/officeDocument/2006/relationships/printerSettings" Target="../printerSettings/printerSettings3.bin"/><Relationship Id="rId2"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1"/>
  <sheetViews>
    <sheetView workbookViewId="0">
      <selection activeCell="A2" sqref="A2"/>
    </sheetView>
  </sheetViews>
  <sheetFormatPr baseColWidth="10" defaultColWidth="8.83203125" defaultRowHeight="14" x14ac:dyDescent="0.15"/>
  <cols>
    <col min="1" max="16384" width="8.83203125" style="3"/>
  </cols>
  <sheetData>
    <row r="2" spans="2:2" ht="25" x14ac:dyDescent="0.25">
      <c r="B2" s="2" t="s">
        <v>363</v>
      </c>
    </row>
    <row r="3" spans="2:2" ht="25" x14ac:dyDescent="0.25">
      <c r="B3" s="2" t="s">
        <v>366</v>
      </c>
    </row>
    <row r="5" spans="2:2" x14ac:dyDescent="0.15">
      <c r="B5" s="158"/>
    </row>
    <row r="17" spans="2:12" ht="18.75" customHeight="1" x14ac:dyDescent="0.15"/>
    <row r="18" spans="2:12" ht="18.75" customHeight="1" x14ac:dyDescent="0.15"/>
    <row r="19" spans="2:12" ht="47.25" customHeight="1" x14ac:dyDescent="0.2">
      <c r="B19" s="330" t="s">
        <v>364</v>
      </c>
      <c r="C19" s="330"/>
      <c r="D19" s="330"/>
      <c r="E19" s="330"/>
      <c r="F19" s="330"/>
      <c r="G19" s="330"/>
      <c r="H19" s="330"/>
      <c r="I19" s="330"/>
      <c r="J19" s="330"/>
      <c r="K19" s="330"/>
      <c r="L19" s="330"/>
    </row>
    <row r="21" spans="2:12" ht="18" x14ac:dyDescent="0.2">
      <c r="B21" s="4" t="s">
        <v>365</v>
      </c>
    </row>
  </sheetData>
  <sheetProtection algorithmName="SHA-512" hashValue="YAPuCU8a6cn8GLGVGRMbAfmgZ84vUaO3PPr2qTZ8qfyDiY8XABlzl8xVqhNuSLtSIdQ6+zBdw/HM6U16ozTO+g==" saltValue="psCTmTSY5/uXtRhXzR7Uzg==" spinCount="100000" sheet="1" objects="1" scenarios="1"/>
  <mergeCells count="1">
    <mergeCell ref="B19:L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6"/>
  <sheetViews>
    <sheetView showGridLines="0" tabSelected="1" workbookViewId="0">
      <selection activeCell="D2" sqref="D2"/>
    </sheetView>
  </sheetViews>
  <sheetFormatPr baseColWidth="10" defaultColWidth="15.1640625" defaultRowHeight="15" customHeight="1" x14ac:dyDescent="0.15"/>
  <cols>
    <col min="1" max="1" width="5.83203125" style="201" customWidth="1"/>
    <col min="2" max="2" width="22.83203125" style="201" customWidth="1"/>
    <col min="3" max="3" width="28.33203125" style="201" customWidth="1"/>
    <col min="4" max="4" width="27.6640625" style="201" customWidth="1"/>
    <col min="5" max="5" width="15.1640625" style="201"/>
    <col min="6" max="6" width="23.33203125" style="201" customWidth="1"/>
    <col min="7" max="7" width="49.33203125" style="201" customWidth="1"/>
    <col min="8" max="16384" width="15.1640625" style="201"/>
  </cols>
  <sheetData>
    <row r="2" spans="1:8" ht="23" x14ac:dyDescent="0.15">
      <c r="A2" s="199"/>
      <c r="B2" s="200" t="s">
        <v>0</v>
      </c>
      <c r="C2" s="329"/>
      <c r="D2" s="199"/>
    </row>
    <row r="4" spans="1:8" ht="15" customHeight="1" x14ac:dyDescent="0.15">
      <c r="F4" s="202" t="s">
        <v>352</v>
      </c>
    </row>
    <row r="5" spans="1:8" ht="13" x14ac:dyDescent="0.15">
      <c r="B5" s="203" t="s">
        <v>1</v>
      </c>
      <c r="C5" s="199"/>
      <c r="D5" s="199"/>
      <c r="F5" s="199" t="s">
        <v>353</v>
      </c>
      <c r="G5" s="199"/>
    </row>
    <row r="6" spans="1:8" ht="34.5" customHeight="1" x14ac:dyDescent="0.15">
      <c r="A6" s="199"/>
      <c r="B6" s="204" t="s">
        <v>4</v>
      </c>
      <c r="C6" s="205" t="s">
        <v>5</v>
      </c>
      <c r="D6" s="206" t="s">
        <v>6</v>
      </c>
      <c r="E6" s="203"/>
      <c r="F6" s="207" t="s">
        <v>7</v>
      </c>
      <c r="G6" s="207" t="s">
        <v>0</v>
      </c>
      <c r="H6" s="199"/>
    </row>
    <row r="7" spans="1:8" ht="13" x14ac:dyDescent="0.15">
      <c r="A7" s="199"/>
      <c r="B7" s="208">
        <v>1</v>
      </c>
      <c r="C7" s="193"/>
      <c r="D7" s="194"/>
      <c r="E7" s="209"/>
      <c r="F7" s="210" t="s">
        <v>11</v>
      </c>
      <c r="G7" s="211">
        <f>C2</f>
        <v>0</v>
      </c>
      <c r="H7" s="199"/>
    </row>
    <row r="8" spans="1:8" ht="13" x14ac:dyDescent="0.15">
      <c r="A8" s="199"/>
      <c r="B8" s="208">
        <v>2</v>
      </c>
      <c r="C8" s="193"/>
      <c r="D8" s="194"/>
      <c r="E8" s="209"/>
      <c r="F8" s="210" t="s">
        <v>14</v>
      </c>
      <c r="G8" s="195"/>
      <c r="H8" s="199"/>
    </row>
    <row r="9" spans="1:8" ht="13" x14ac:dyDescent="0.15">
      <c r="A9" s="199"/>
      <c r="B9" s="208">
        <v>3</v>
      </c>
      <c r="C9" s="193"/>
      <c r="D9" s="194"/>
      <c r="E9" s="209"/>
      <c r="F9" s="210" t="s">
        <v>16</v>
      </c>
      <c r="G9" s="195"/>
      <c r="H9" s="199"/>
    </row>
    <row r="10" spans="1:8" ht="13" x14ac:dyDescent="0.15">
      <c r="A10" s="199"/>
      <c r="B10" s="208">
        <v>4</v>
      </c>
      <c r="C10" s="193"/>
      <c r="D10" s="194"/>
      <c r="E10" s="209"/>
      <c r="F10" s="210" t="s">
        <v>18</v>
      </c>
      <c r="G10" s="195"/>
      <c r="H10" s="199"/>
    </row>
    <row r="11" spans="1:8" ht="13" x14ac:dyDescent="0.15">
      <c r="A11" s="199"/>
      <c r="B11" s="208">
        <v>5</v>
      </c>
      <c r="C11" s="193"/>
      <c r="D11" s="192"/>
      <c r="E11" s="209"/>
      <c r="F11" s="210" t="s">
        <v>20</v>
      </c>
      <c r="G11" s="195"/>
      <c r="H11" s="199"/>
    </row>
    <row r="12" spans="1:8" ht="13" x14ac:dyDescent="0.15">
      <c r="A12" s="199"/>
      <c r="B12" s="208">
        <v>6</v>
      </c>
      <c r="C12" s="193"/>
      <c r="D12" s="194"/>
      <c r="E12" s="209"/>
      <c r="F12" s="210" t="s">
        <v>22</v>
      </c>
      <c r="G12" s="195"/>
      <c r="H12" s="199"/>
    </row>
    <row r="13" spans="1:8" ht="13" x14ac:dyDescent="0.15">
      <c r="A13" s="199"/>
      <c r="B13" s="208">
        <v>7</v>
      </c>
      <c r="C13" s="193"/>
      <c r="D13" s="194"/>
      <c r="E13" s="209"/>
      <c r="F13" s="210" t="s">
        <v>24</v>
      </c>
      <c r="G13" s="195"/>
      <c r="H13" s="199"/>
    </row>
    <row r="14" spans="1:8" ht="13" x14ac:dyDescent="0.15">
      <c r="A14" s="199"/>
      <c r="B14" s="208">
        <v>8</v>
      </c>
      <c r="C14" s="193"/>
      <c r="D14" s="194"/>
      <c r="E14" s="209"/>
      <c r="F14" s="210" t="s">
        <v>25</v>
      </c>
      <c r="G14" s="195"/>
      <c r="H14" s="199"/>
    </row>
    <row r="15" spans="1:8" ht="13" x14ac:dyDescent="0.15">
      <c r="A15" s="199"/>
      <c r="B15" s="208">
        <v>9</v>
      </c>
      <c r="C15" s="193"/>
      <c r="D15" s="194"/>
      <c r="E15" s="209"/>
      <c r="F15" s="210" t="s">
        <v>27</v>
      </c>
      <c r="G15" s="195"/>
      <c r="H15" s="199"/>
    </row>
    <row r="16" spans="1:8" ht="13" x14ac:dyDescent="0.15">
      <c r="A16" s="199"/>
      <c r="B16" s="208">
        <v>10</v>
      </c>
      <c r="C16" s="193"/>
      <c r="D16" s="194"/>
      <c r="E16" s="209"/>
      <c r="F16" s="210" t="s">
        <v>30</v>
      </c>
      <c r="G16" s="195"/>
      <c r="H16" s="199"/>
    </row>
    <row r="17" spans="1:8" ht="13" x14ac:dyDescent="0.15">
      <c r="A17" s="199"/>
      <c r="B17" s="208">
        <v>11</v>
      </c>
      <c r="C17" s="193"/>
      <c r="D17" s="194"/>
      <c r="E17" s="199"/>
      <c r="F17" s="210" t="s">
        <v>32</v>
      </c>
      <c r="G17" s="195"/>
      <c r="H17" s="199"/>
    </row>
    <row r="18" spans="1:8" ht="13" x14ac:dyDescent="0.15">
      <c r="A18" s="199"/>
      <c r="B18" s="208">
        <v>12</v>
      </c>
      <c r="C18" s="193"/>
      <c r="D18" s="194"/>
      <c r="E18" s="199"/>
      <c r="F18" s="210" t="s">
        <v>35</v>
      </c>
      <c r="G18" s="196"/>
      <c r="H18" s="199"/>
    </row>
    <row r="19" spans="1:8" ht="13" x14ac:dyDescent="0.15">
      <c r="A19" s="199"/>
      <c r="B19" s="208">
        <v>13</v>
      </c>
      <c r="C19" s="193"/>
      <c r="D19" s="194"/>
      <c r="E19" s="199"/>
      <c r="F19" s="210" t="s">
        <v>41</v>
      </c>
      <c r="G19" s="196"/>
      <c r="H19" s="199"/>
    </row>
    <row r="20" spans="1:8" ht="13" x14ac:dyDescent="0.15">
      <c r="A20" s="199"/>
      <c r="B20" s="208">
        <v>14</v>
      </c>
      <c r="C20" s="193"/>
      <c r="D20" s="194"/>
      <c r="E20" s="199"/>
      <c r="F20" s="210" t="s">
        <v>42</v>
      </c>
      <c r="G20" s="196"/>
      <c r="H20" s="199"/>
    </row>
    <row r="21" spans="1:8" ht="13" x14ac:dyDescent="0.15">
      <c r="A21" s="199"/>
      <c r="B21" s="208">
        <v>15</v>
      </c>
      <c r="C21" s="193"/>
      <c r="D21" s="194"/>
      <c r="E21" s="199"/>
      <c r="F21" s="210" t="s">
        <v>43</v>
      </c>
      <c r="G21" s="196"/>
      <c r="H21" s="199"/>
    </row>
    <row r="22" spans="1:8" ht="13" x14ac:dyDescent="0.15">
      <c r="A22" s="199"/>
      <c r="B22" s="208">
        <v>16</v>
      </c>
      <c r="C22" s="197"/>
      <c r="D22" s="198"/>
      <c r="E22" s="199"/>
      <c r="F22" s="210" t="s">
        <v>44</v>
      </c>
      <c r="G22" s="196"/>
      <c r="H22" s="199"/>
    </row>
    <row r="23" spans="1:8" ht="13" x14ac:dyDescent="0.15">
      <c r="A23" s="199"/>
      <c r="B23" s="208">
        <v>17</v>
      </c>
      <c r="C23" s="193"/>
      <c r="D23" s="194"/>
      <c r="E23" s="199"/>
      <c r="F23" s="210" t="s">
        <v>45</v>
      </c>
      <c r="G23" s="196"/>
      <c r="H23" s="199"/>
    </row>
    <row r="24" spans="1:8" ht="13" x14ac:dyDescent="0.15">
      <c r="A24" s="199"/>
      <c r="B24" s="208">
        <v>18</v>
      </c>
      <c r="C24" s="193"/>
      <c r="D24" s="194"/>
      <c r="E24" s="199"/>
      <c r="F24" s="210" t="s">
        <v>47</v>
      </c>
      <c r="G24" s="196"/>
      <c r="H24" s="199"/>
    </row>
    <row r="25" spans="1:8" ht="13" x14ac:dyDescent="0.15">
      <c r="A25" s="199"/>
      <c r="B25" s="208">
        <v>19</v>
      </c>
      <c r="C25" s="193"/>
      <c r="D25" s="194"/>
      <c r="E25" s="199"/>
      <c r="F25" s="210" t="s">
        <v>48</v>
      </c>
      <c r="G25" s="196"/>
      <c r="H25" s="199"/>
    </row>
    <row r="26" spans="1:8" ht="13" x14ac:dyDescent="0.15">
      <c r="A26" s="199"/>
      <c r="B26" s="208">
        <v>20</v>
      </c>
      <c r="C26" s="193"/>
      <c r="D26" s="194"/>
      <c r="E26" s="199"/>
      <c r="F26" s="210" t="s">
        <v>49</v>
      </c>
      <c r="G26" s="195"/>
      <c r="H26" s="199"/>
    </row>
    <row r="27" spans="1:8" ht="13" x14ac:dyDescent="0.15">
      <c r="A27" s="199"/>
      <c r="B27" s="208">
        <v>21</v>
      </c>
      <c r="C27" s="193"/>
      <c r="D27" s="194"/>
      <c r="E27" s="199"/>
      <c r="F27" s="212"/>
      <c r="G27" s="213"/>
    </row>
    <row r="28" spans="1:8" ht="13" x14ac:dyDescent="0.15">
      <c r="A28" s="199"/>
      <c r="B28" s="208">
        <v>22</v>
      </c>
      <c r="C28" s="193"/>
      <c r="D28" s="194"/>
      <c r="E28" s="199"/>
      <c r="F28" s="270" t="s">
        <v>456</v>
      </c>
      <c r="G28" s="213"/>
    </row>
    <row r="29" spans="1:8" ht="13" x14ac:dyDescent="0.15">
      <c r="A29" s="199"/>
      <c r="B29" s="208">
        <v>23</v>
      </c>
      <c r="C29" s="193"/>
      <c r="D29" s="194"/>
      <c r="E29" s="199"/>
      <c r="F29" s="269" t="s">
        <v>455</v>
      </c>
      <c r="G29" s="195"/>
    </row>
    <row r="30" spans="1:8" ht="13" x14ac:dyDescent="0.15">
      <c r="A30" s="199"/>
      <c r="B30" s="208">
        <v>24</v>
      </c>
      <c r="C30" s="193"/>
      <c r="D30" s="194"/>
      <c r="E30" s="199"/>
      <c r="F30" s="212"/>
      <c r="G30" s="213"/>
    </row>
    <row r="31" spans="1:8" ht="13" x14ac:dyDescent="0.15">
      <c r="A31" s="199"/>
      <c r="B31" s="208">
        <v>25</v>
      </c>
      <c r="C31" s="193"/>
      <c r="D31" s="194"/>
      <c r="E31" s="199"/>
      <c r="F31" s="212"/>
      <c r="G31" s="213"/>
    </row>
    <row r="32" spans="1:8" ht="13" x14ac:dyDescent="0.15">
      <c r="A32" s="199"/>
      <c r="B32" s="208">
        <v>26</v>
      </c>
      <c r="C32" s="193"/>
      <c r="D32" s="194"/>
      <c r="E32" s="199"/>
      <c r="F32" s="212"/>
      <c r="G32" s="213"/>
    </row>
    <row r="33" spans="1:7" ht="13" x14ac:dyDescent="0.15">
      <c r="A33" s="199"/>
      <c r="B33" s="208">
        <v>27</v>
      </c>
      <c r="C33" s="193"/>
      <c r="D33" s="194"/>
      <c r="E33" s="199"/>
      <c r="F33" s="212"/>
      <c r="G33" s="213"/>
    </row>
    <row r="34" spans="1:7" ht="13" x14ac:dyDescent="0.15">
      <c r="A34" s="199"/>
      <c r="B34" s="208">
        <v>28</v>
      </c>
      <c r="C34" s="193"/>
      <c r="D34" s="194"/>
      <c r="E34" s="199"/>
      <c r="F34" s="212"/>
      <c r="G34" s="213"/>
    </row>
    <row r="35" spans="1:7" ht="13" x14ac:dyDescent="0.15">
      <c r="A35" s="199"/>
      <c r="B35" s="208">
        <v>29</v>
      </c>
      <c r="C35" s="193"/>
      <c r="D35" s="194"/>
      <c r="E35" s="199"/>
      <c r="F35" s="212"/>
      <c r="G35" s="213"/>
    </row>
    <row r="36" spans="1:7" ht="13" x14ac:dyDescent="0.15">
      <c r="A36" s="199"/>
      <c r="B36" s="208">
        <v>30</v>
      </c>
      <c r="C36" s="193"/>
      <c r="D36" s="194"/>
      <c r="E36" s="199"/>
      <c r="F36" s="212"/>
      <c r="G36" s="213"/>
    </row>
    <row r="37" spans="1:7" ht="13" x14ac:dyDescent="0.15">
      <c r="A37" s="199"/>
      <c r="B37" s="208">
        <v>31</v>
      </c>
      <c r="C37" s="197"/>
      <c r="D37" s="198"/>
      <c r="E37" s="199"/>
      <c r="F37" s="212"/>
      <c r="G37" s="213"/>
    </row>
    <row r="38" spans="1:7" ht="13" x14ac:dyDescent="0.15">
      <c r="A38" s="199"/>
      <c r="B38" s="208">
        <v>32</v>
      </c>
      <c r="C38" s="197"/>
      <c r="D38" s="198"/>
      <c r="E38" s="199"/>
      <c r="F38" s="212"/>
      <c r="G38" s="213"/>
    </row>
    <row r="39" spans="1:7" ht="13" x14ac:dyDescent="0.15">
      <c r="A39" s="199"/>
      <c r="B39" s="208">
        <v>33</v>
      </c>
      <c r="C39" s="193"/>
      <c r="D39" s="194"/>
      <c r="E39" s="199"/>
      <c r="F39" s="212"/>
      <c r="G39" s="213"/>
    </row>
    <row r="40" spans="1:7" ht="13" x14ac:dyDescent="0.15">
      <c r="A40" s="199"/>
      <c r="B40" s="208">
        <v>34</v>
      </c>
      <c r="C40" s="193"/>
      <c r="D40" s="194"/>
      <c r="E40" s="199"/>
      <c r="F40" s="212"/>
      <c r="G40" s="213"/>
    </row>
    <row r="41" spans="1:7" ht="13" x14ac:dyDescent="0.15">
      <c r="A41" s="199"/>
      <c r="B41" s="208">
        <v>35</v>
      </c>
      <c r="C41" s="193"/>
      <c r="D41" s="194"/>
      <c r="E41" s="199"/>
      <c r="F41" s="212"/>
      <c r="G41" s="213"/>
    </row>
    <row r="42" spans="1:7" ht="13" x14ac:dyDescent="0.15">
      <c r="A42" s="199"/>
      <c r="B42" s="208">
        <v>36</v>
      </c>
      <c r="C42" s="193"/>
      <c r="D42" s="194"/>
      <c r="E42" s="199"/>
      <c r="F42" s="212"/>
      <c r="G42" s="213"/>
    </row>
    <row r="43" spans="1:7" ht="13" x14ac:dyDescent="0.15">
      <c r="A43" s="199"/>
      <c r="B43" s="208">
        <v>37</v>
      </c>
      <c r="C43" s="193"/>
      <c r="D43" s="194"/>
      <c r="E43" s="199"/>
      <c r="F43" s="212"/>
      <c r="G43" s="213"/>
    </row>
    <row r="44" spans="1:7" ht="13" x14ac:dyDescent="0.15">
      <c r="B44" s="208">
        <v>38</v>
      </c>
      <c r="C44" s="193"/>
      <c r="D44" s="194"/>
      <c r="E44" s="214"/>
    </row>
    <row r="46" spans="1:7" ht="13" x14ac:dyDescent="0.15">
      <c r="B46" s="215" t="s">
        <v>51</v>
      </c>
    </row>
    <row r="48" spans="1:7" ht="13" x14ac:dyDescent="0.15">
      <c r="B48" s="202" t="s">
        <v>52</v>
      </c>
    </row>
    <row r="49" spans="2:5" ht="13" x14ac:dyDescent="0.15">
      <c r="B49" s="202" t="s">
        <v>53</v>
      </c>
    </row>
    <row r="50" spans="2:5" ht="13" x14ac:dyDescent="0.15">
      <c r="B50" s="202" t="s">
        <v>54</v>
      </c>
    </row>
    <row r="51" spans="2:5" ht="13" x14ac:dyDescent="0.15">
      <c r="B51" s="216" t="s">
        <v>55</v>
      </c>
    </row>
    <row r="53" spans="2:5" ht="13" x14ac:dyDescent="0.15">
      <c r="B53" s="217" t="s">
        <v>57</v>
      </c>
      <c r="C53" s="217" t="s">
        <v>58</v>
      </c>
      <c r="D53" s="218"/>
      <c r="E53" s="219" t="s">
        <v>59</v>
      </c>
    </row>
    <row r="54" spans="2:5" ht="13" x14ac:dyDescent="0.15">
      <c r="B54" s="220" t="s">
        <v>64</v>
      </c>
      <c r="C54" s="220" t="s">
        <v>65</v>
      </c>
      <c r="D54" s="220">
        <v>51</v>
      </c>
      <c r="E54" s="220" t="s">
        <v>66</v>
      </c>
    </row>
    <row r="55" spans="2:5" ht="13" x14ac:dyDescent="0.15">
      <c r="B55" s="220" t="s">
        <v>67</v>
      </c>
      <c r="C55" s="220" t="s">
        <v>68</v>
      </c>
      <c r="D55" s="220">
        <v>1009</v>
      </c>
      <c r="E55" s="220" t="s">
        <v>66</v>
      </c>
    </row>
    <row r="56" spans="2:5" ht="13" x14ac:dyDescent="0.15">
      <c r="B56" s="220" t="s">
        <v>69</v>
      </c>
      <c r="C56" s="220" t="s">
        <v>70</v>
      </c>
      <c r="D56" s="220">
        <v>886</v>
      </c>
      <c r="E56" s="220" t="s">
        <v>66</v>
      </c>
    </row>
    <row r="57" spans="2:5" ht="13" x14ac:dyDescent="0.15">
      <c r="B57" s="220" t="s">
        <v>71</v>
      </c>
      <c r="C57" s="220" t="s">
        <v>72</v>
      </c>
      <c r="D57" s="220">
        <v>607</v>
      </c>
      <c r="E57" s="220" t="s">
        <v>66</v>
      </c>
    </row>
    <row r="58" spans="2:5" ht="13" x14ac:dyDescent="0.15">
      <c r="B58" s="220" t="s">
        <v>73</v>
      </c>
      <c r="C58" s="220" t="s">
        <v>74</v>
      </c>
      <c r="D58" s="220">
        <v>819</v>
      </c>
      <c r="E58" s="220" t="s">
        <v>66</v>
      </c>
    </row>
    <row r="59" spans="2:5" ht="13" x14ac:dyDescent="0.15">
      <c r="B59" s="220" t="s">
        <v>75</v>
      </c>
      <c r="C59" s="220" t="s">
        <v>76</v>
      </c>
      <c r="D59" s="220">
        <v>276</v>
      </c>
      <c r="E59" s="220" t="s">
        <v>66</v>
      </c>
    </row>
    <row r="62" spans="2:5" ht="13" x14ac:dyDescent="0.15">
      <c r="B62" s="215" t="s">
        <v>77</v>
      </c>
    </row>
    <row r="63" spans="2:5" ht="13" x14ac:dyDescent="0.15">
      <c r="B63" s="220" t="s">
        <v>9</v>
      </c>
    </row>
    <row r="64" spans="2:5" ht="13" x14ac:dyDescent="0.15">
      <c r="B64" s="220" t="s">
        <v>13</v>
      </c>
    </row>
    <row r="65" spans="2:2" ht="13" x14ac:dyDescent="0.15">
      <c r="B65" s="220" t="s">
        <v>15</v>
      </c>
    </row>
    <row r="66" spans="2:2" ht="13" x14ac:dyDescent="0.15">
      <c r="B66" s="220" t="s">
        <v>17</v>
      </c>
    </row>
    <row r="67" spans="2:2" ht="13" x14ac:dyDescent="0.15">
      <c r="B67" s="220" t="s">
        <v>19</v>
      </c>
    </row>
    <row r="68" spans="2:2" ht="13" x14ac:dyDescent="0.15">
      <c r="B68" s="220" t="s">
        <v>21</v>
      </c>
    </row>
    <row r="69" spans="2:2" ht="13" x14ac:dyDescent="0.15">
      <c r="B69" s="220" t="s">
        <v>78</v>
      </c>
    </row>
    <row r="70" spans="2:2" ht="13" x14ac:dyDescent="0.15">
      <c r="B70" s="220" t="s">
        <v>23</v>
      </c>
    </row>
    <row r="71" spans="2:2" ht="13" x14ac:dyDescent="0.15">
      <c r="B71" s="220" t="s">
        <v>26</v>
      </c>
    </row>
    <row r="72" spans="2:2" ht="13" x14ac:dyDescent="0.15">
      <c r="B72" s="220" t="s">
        <v>28</v>
      </c>
    </row>
    <row r="73" spans="2:2" ht="13" x14ac:dyDescent="0.15">
      <c r="B73" s="220" t="s">
        <v>79</v>
      </c>
    </row>
    <row r="74" spans="2:2" ht="13" x14ac:dyDescent="0.15">
      <c r="B74" s="220" t="s">
        <v>31</v>
      </c>
    </row>
    <row r="75" spans="2:2" ht="13" x14ac:dyDescent="0.15">
      <c r="B75" s="220" t="s">
        <v>33</v>
      </c>
    </row>
    <row r="76" spans="2:2" ht="13" x14ac:dyDescent="0.15">
      <c r="B76" s="220" t="s">
        <v>80</v>
      </c>
    </row>
  </sheetData>
  <sheetProtection password="CE84" sheet="1" objects="1" scenarios="1"/>
  <dataValidations count="1">
    <dataValidation type="list" allowBlank="1" sqref="C7:C44">
      <formula1>$B$63:$B$76</formula1>
    </dataValidation>
  </dataValidations>
  <hyperlinks>
    <hyperlink ref="B51" r:id="rId1"/>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0"/>
  <sheetViews>
    <sheetView showGridLines="0" zoomScale="85" zoomScaleNormal="85" zoomScalePageLayoutView="85" workbookViewId="0">
      <selection activeCell="F5" sqref="F5"/>
    </sheetView>
  </sheetViews>
  <sheetFormatPr baseColWidth="10" defaultColWidth="15.1640625" defaultRowHeight="15" customHeight="1" x14ac:dyDescent="0.15"/>
  <cols>
    <col min="1" max="1" width="2.5" style="201" customWidth="1"/>
    <col min="2" max="2" width="18" style="201" customWidth="1"/>
    <col min="3" max="3" width="21.33203125" style="201" customWidth="1"/>
    <col min="4" max="14" width="15.6640625" style="201" customWidth="1"/>
    <col min="15" max="15" width="16.5" style="201" customWidth="1"/>
    <col min="16" max="16" width="13.5" style="201" customWidth="1"/>
    <col min="17" max="16384" width="15.1640625" style="201"/>
  </cols>
  <sheetData>
    <row r="1" spans="1:16" ht="19.5" customHeight="1" x14ac:dyDescent="0.15">
      <c r="A1" s="221"/>
      <c r="B1" s="221"/>
      <c r="C1" s="221"/>
      <c r="D1" s="221"/>
      <c r="E1" s="221"/>
      <c r="F1" s="221"/>
      <c r="G1" s="221"/>
      <c r="H1" s="221"/>
      <c r="I1" s="221"/>
      <c r="J1" s="221"/>
      <c r="K1" s="221"/>
      <c r="L1" s="221"/>
      <c r="M1" s="221"/>
      <c r="N1" s="221"/>
      <c r="O1" s="221"/>
      <c r="P1" s="221"/>
    </row>
    <row r="2" spans="1:16" ht="19.5" customHeight="1" x14ac:dyDescent="0.15">
      <c r="A2" s="221"/>
      <c r="B2" s="215" t="s">
        <v>3</v>
      </c>
      <c r="C2" s="222"/>
      <c r="D2" s="221"/>
      <c r="E2" s="221"/>
      <c r="F2" s="221"/>
      <c r="G2" s="221"/>
      <c r="H2" s="221"/>
      <c r="I2" s="221"/>
      <c r="J2" s="221"/>
      <c r="K2" s="221"/>
      <c r="L2" s="221"/>
      <c r="M2" s="221"/>
      <c r="N2" s="221"/>
      <c r="O2" s="221"/>
      <c r="P2" s="221"/>
    </row>
    <row r="3" spans="1:16" ht="19.5" customHeight="1" x14ac:dyDescent="0.15">
      <c r="A3" s="221"/>
      <c r="B3" s="223"/>
      <c r="C3" s="221"/>
      <c r="D3" s="221"/>
      <c r="E3" s="221"/>
      <c r="F3" s="221"/>
      <c r="G3" s="221"/>
      <c r="H3" s="221"/>
      <c r="I3" s="221"/>
      <c r="J3" s="221"/>
      <c r="K3" s="221"/>
      <c r="L3" s="221"/>
      <c r="M3" s="221"/>
      <c r="N3" s="221"/>
      <c r="O3" s="221"/>
      <c r="P3" s="221"/>
    </row>
    <row r="4" spans="1:16" ht="19.5" customHeight="1" x14ac:dyDescent="0.15">
      <c r="A4" s="221"/>
      <c r="B4" s="339" t="s">
        <v>12</v>
      </c>
      <c r="C4" s="340"/>
      <c r="D4" s="340"/>
      <c r="E4" s="239"/>
      <c r="F4" s="221"/>
      <c r="G4" s="221"/>
      <c r="H4" s="221"/>
      <c r="I4" s="221"/>
      <c r="J4" s="221"/>
      <c r="K4" s="221"/>
      <c r="L4" s="221"/>
      <c r="M4" s="221"/>
      <c r="N4" s="221"/>
      <c r="O4" s="221"/>
      <c r="P4" s="221"/>
    </row>
    <row r="5" spans="1:16" ht="19.5" customHeight="1" x14ac:dyDescent="0.15">
      <c r="A5" s="221"/>
      <c r="B5" s="223"/>
      <c r="C5" s="221"/>
      <c r="D5" s="221"/>
      <c r="E5" s="221"/>
      <c r="F5" s="221"/>
      <c r="G5" s="221"/>
      <c r="H5" s="221"/>
      <c r="I5" s="221"/>
      <c r="J5" s="221"/>
      <c r="K5" s="221"/>
      <c r="L5" s="221"/>
      <c r="M5" s="221"/>
      <c r="N5" s="221"/>
      <c r="O5" s="221"/>
      <c r="P5" s="221"/>
    </row>
    <row r="6" spans="1:16" ht="19.5" customHeight="1" x14ac:dyDescent="0.15">
      <c r="A6" s="221"/>
      <c r="B6" s="224" t="s">
        <v>29</v>
      </c>
      <c r="C6" s="221"/>
      <c r="D6" s="221"/>
      <c r="E6" s="221"/>
      <c r="F6" s="221"/>
      <c r="G6" s="221"/>
      <c r="H6" s="221"/>
      <c r="I6" s="221"/>
      <c r="J6" s="221"/>
      <c r="K6" s="221"/>
      <c r="L6" s="221"/>
      <c r="M6" s="221"/>
      <c r="N6" s="221"/>
      <c r="O6" s="221"/>
      <c r="P6" s="221"/>
    </row>
    <row r="7" spans="1:16" ht="50.25" customHeight="1" x14ac:dyDescent="0.15">
      <c r="A7" s="221"/>
      <c r="B7" s="338" t="s">
        <v>34</v>
      </c>
      <c r="C7" s="338" t="s">
        <v>38</v>
      </c>
      <c r="D7" s="240"/>
      <c r="E7" s="240"/>
      <c r="F7" s="240"/>
      <c r="G7" s="240"/>
      <c r="H7" s="240"/>
      <c r="I7" s="240"/>
      <c r="J7" s="240"/>
      <c r="K7" s="240"/>
      <c r="L7" s="240"/>
      <c r="M7" s="240"/>
      <c r="N7" s="336" t="s">
        <v>393</v>
      </c>
      <c r="O7" s="221"/>
      <c r="P7" s="221"/>
    </row>
    <row r="8" spans="1:16" ht="14.25" customHeight="1" x14ac:dyDescent="0.15">
      <c r="A8" s="221"/>
      <c r="B8" s="337"/>
      <c r="C8" s="337"/>
      <c r="D8" s="341" t="s">
        <v>46</v>
      </c>
      <c r="E8" s="342"/>
      <c r="F8" s="342"/>
      <c r="G8" s="342"/>
      <c r="H8" s="342"/>
      <c r="I8" s="342"/>
      <c r="J8" s="342"/>
      <c r="K8" s="342"/>
      <c r="L8" s="342"/>
      <c r="M8" s="342"/>
      <c r="N8" s="337"/>
      <c r="O8" s="221"/>
      <c r="P8" s="221"/>
    </row>
    <row r="9" spans="1:16" ht="19.5" customHeight="1" x14ac:dyDescent="0.15">
      <c r="A9" s="221"/>
      <c r="B9" s="225" t="str">
        <f>IF('Basic Information'!C7="", "", 'Basic Information'!C7)</f>
        <v/>
      </c>
      <c r="C9" s="225" t="str">
        <f>IF('Basic Information'!D7="", "", 'Basic Information'!D7)</f>
        <v/>
      </c>
      <c r="D9" s="241"/>
      <c r="E9" s="241"/>
      <c r="F9" s="241"/>
      <c r="G9" s="241"/>
      <c r="H9" s="241"/>
      <c r="I9" s="241"/>
      <c r="J9" s="241"/>
      <c r="K9" s="241"/>
      <c r="L9" s="241"/>
      <c r="M9" s="241"/>
      <c r="N9" s="226" t="str">
        <f>IF(C9="","",SUM(D9:M9))</f>
        <v/>
      </c>
      <c r="O9" s="221"/>
      <c r="P9" s="221"/>
    </row>
    <row r="10" spans="1:16" ht="19.5" customHeight="1" x14ac:dyDescent="0.15">
      <c r="A10" s="221"/>
      <c r="B10" s="225" t="str">
        <f>IF('Basic Information'!C8="", "", 'Basic Information'!C8)</f>
        <v/>
      </c>
      <c r="C10" s="225" t="str">
        <f>IF('Basic Information'!D8="", "", 'Basic Information'!D8)</f>
        <v/>
      </c>
      <c r="D10" s="241"/>
      <c r="E10" s="241"/>
      <c r="F10" s="241"/>
      <c r="G10" s="241"/>
      <c r="H10" s="241"/>
      <c r="I10" s="241"/>
      <c r="J10" s="241"/>
      <c r="K10" s="241"/>
      <c r="L10" s="241"/>
      <c r="M10" s="241"/>
      <c r="N10" s="226" t="str">
        <f t="shared" ref="N10:N46" si="0">IF(C10="","",SUM(D10:M10))</f>
        <v/>
      </c>
      <c r="O10" s="221"/>
      <c r="P10" s="221"/>
    </row>
    <row r="11" spans="1:16" ht="19.5" customHeight="1" x14ac:dyDescent="0.15">
      <c r="A11" s="221"/>
      <c r="B11" s="225" t="str">
        <f>IF('Basic Information'!C9="", "", 'Basic Information'!C9)</f>
        <v/>
      </c>
      <c r="C11" s="225" t="str">
        <f>IF('Basic Information'!D9="", "", 'Basic Information'!D9)</f>
        <v/>
      </c>
      <c r="D11" s="241"/>
      <c r="E11" s="241"/>
      <c r="F11" s="241"/>
      <c r="G11" s="241"/>
      <c r="H11" s="241"/>
      <c r="I11" s="241"/>
      <c r="J11" s="241"/>
      <c r="K11" s="241"/>
      <c r="L11" s="241"/>
      <c r="M11" s="241"/>
      <c r="N11" s="226" t="str">
        <f t="shared" si="0"/>
        <v/>
      </c>
      <c r="O11" s="221"/>
      <c r="P11" s="221"/>
    </row>
    <row r="12" spans="1:16" ht="19.5" customHeight="1" x14ac:dyDescent="0.15">
      <c r="A12" s="221"/>
      <c r="B12" s="225" t="str">
        <f>IF('Basic Information'!C10="", "", 'Basic Information'!C10)</f>
        <v/>
      </c>
      <c r="C12" s="225" t="str">
        <f>IF('Basic Information'!D10="", "", 'Basic Information'!D10)</f>
        <v/>
      </c>
      <c r="D12" s="241"/>
      <c r="E12" s="241"/>
      <c r="F12" s="241"/>
      <c r="G12" s="241"/>
      <c r="H12" s="241"/>
      <c r="I12" s="241"/>
      <c r="J12" s="241"/>
      <c r="K12" s="241"/>
      <c r="L12" s="241"/>
      <c r="M12" s="241"/>
      <c r="N12" s="226" t="str">
        <f t="shared" si="0"/>
        <v/>
      </c>
      <c r="O12" s="221"/>
      <c r="P12" s="221"/>
    </row>
    <row r="13" spans="1:16" ht="19.5" customHeight="1" x14ac:dyDescent="0.15">
      <c r="A13" s="221"/>
      <c r="B13" s="225" t="str">
        <f>IF('Basic Information'!C11="", "", 'Basic Information'!C11)</f>
        <v/>
      </c>
      <c r="C13" s="225" t="str">
        <f>IF('Basic Information'!D11="", "", 'Basic Information'!D11)</f>
        <v/>
      </c>
      <c r="D13" s="241"/>
      <c r="E13" s="241"/>
      <c r="F13" s="241"/>
      <c r="G13" s="241"/>
      <c r="H13" s="241"/>
      <c r="I13" s="241"/>
      <c r="J13" s="241"/>
      <c r="K13" s="241"/>
      <c r="L13" s="241"/>
      <c r="M13" s="241"/>
      <c r="N13" s="226" t="str">
        <f t="shared" si="0"/>
        <v/>
      </c>
      <c r="O13" s="221"/>
      <c r="P13" s="221"/>
    </row>
    <row r="14" spans="1:16" ht="19.5" customHeight="1" x14ac:dyDescent="0.15">
      <c r="A14" s="221"/>
      <c r="B14" s="225" t="str">
        <f>IF('Basic Information'!C12="", "", 'Basic Information'!C12)</f>
        <v/>
      </c>
      <c r="C14" s="225" t="str">
        <f>IF('Basic Information'!D12="", "", 'Basic Information'!D12)</f>
        <v/>
      </c>
      <c r="D14" s="241"/>
      <c r="E14" s="241"/>
      <c r="F14" s="241"/>
      <c r="G14" s="241"/>
      <c r="H14" s="241"/>
      <c r="I14" s="241"/>
      <c r="J14" s="241"/>
      <c r="K14" s="241"/>
      <c r="L14" s="241"/>
      <c r="M14" s="241"/>
      <c r="N14" s="226" t="str">
        <f t="shared" si="0"/>
        <v/>
      </c>
      <c r="O14" s="221"/>
      <c r="P14" s="221"/>
    </row>
    <row r="15" spans="1:16" ht="19.5" customHeight="1" x14ac:dyDescent="0.15">
      <c r="A15" s="221"/>
      <c r="B15" s="225" t="str">
        <f>IF('Basic Information'!C13="", "", 'Basic Information'!C13)</f>
        <v/>
      </c>
      <c r="C15" s="225" t="str">
        <f>IF('Basic Information'!D13="", "", 'Basic Information'!D13)</f>
        <v/>
      </c>
      <c r="D15" s="241"/>
      <c r="E15" s="241"/>
      <c r="F15" s="241"/>
      <c r="G15" s="241"/>
      <c r="H15" s="241"/>
      <c r="I15" s="241"/>
      <c r="J15" s="241"/>
      <c r="K15" s="241"/>
      <c r="L15" s="241"/>
      <c r="M15" s="241"/>
      <c r="N15" s="226" t="str">
        <f t="shared" si="0"/>
        <v/>
      </c>
      <c r="O15" s="221"/>
      <c r="P15" s="221"/>
    </row>
    <row r="16" spans="1:16" ht="19.5" customHeight="1" x14ac:dyDescent="0.15">
      <c r="A16" s="221"/>
      <c r="B16" s="225" t="str">
        <f>IF('Basic Information'!C14="", "", 'Basic Information'!C14)</f>
        <v/>
      </c>
      <c r="C16" s="225" t="str">
        <f>IF('Basic Information'!D14="", "", 'Basic Information'!D14)</f>
        <v/>
      </c>
      <c r="D16" s="241"/>
      <c r="E16" s="241"/>
      <c r="F16" s="241"/>
      <c r="G16" s="241"/>
      <c r="H16" s="241"/>
      <c r="I16" s="241"/>
      <c r="J16" s="241"/>
      <c r="K16" s="241"/>
      <c r="L16" s="241"/>
      <c r="M16" s="241"/>
      <c r="N16" s="226" t="str">
        <f t="shared" si="0"/>
        <v/>
      </c>
      <c r="O16" s="221"/>
      <c r="P16" s="221"/>
    </row>
    <row r="17" spans="1:17" ht="19.5" customHeight="1" x14ac:dyDescent="0.15">
      <c r="A17" s="221"/>
      <c r="B17" s="225" t="str">
        <f>IF('Basic Information'!C15="", "", 'Basic Information'!C15)</f>
        <v/>
      </c>
      <c r="C17" s="225" t="str">
        <f>IF('Basic Information'!D15="", "", 'Basic Information'!D15)</f>
        <v/>
      </c>
      <c r="D17" s="241"/>
      <c r="E17" s="241"/>
      <c r="F17" s="241"/>
      <c r="G17" s="241"/>
      <c r="H17" s="241"/>
      <c r="I17" s="241"/>
      <c r="J17" s="241"/>
      <c r="K17" s="241"/>
      <c r="L17" s="241"/>
      <c r="M17" s="241"/>
      <c r="N17" s="226" t="str">
        <f t="shared" si="0"/>
        <v/>
      </c>
      <c r="O17" s="221"/>
      <c r="P17" s="221"/>
    </row>
    <row r="18" spans="1:17" ht="19.5" customHeight="1" x14ac:dyDescent="0.15">
      <c r="A18" s="221"/>
      <c r="B18" s="225" t="str">
        <f>IF('Basic Information'!C16="", "", 'Basic Information'!C16)</f>
        <v/>
      </c>
      <c r="C18" s="225" t="str">
        <f>IF('Basic Information'!D16="", "", 'Basic Information'!D16)</f>
        <v/>
      </c>
      <c r="D18" s="241"/>
      <c r="E18" s="241"/>
      <c r="F18" s="241"/>
      <c r="G18" s="241"/>
      <c r="H18" s="241"/>
      <c r="I18" s="241"/>
      <c r="J18" s="241"/>
      <c r="K18" s="241"/>
      <c r="L18" s="241"/>
      <c r="M18" s="241"/>
      <c r="N18" s="226" t="str">
        <f t="shared" si="0"/>
        <v/>
      </c>
      <c r="O18" s="221"/>
      <c r="P18" s="221"/>
    </row>
    <row r="19" spans="1:17" ht="19.5" customHeight="1" x14ac:dyDescent="0.15">
      <c r="A19" s="221"/>
      <c r="B19" s="225" t="str">
        <f>IF('Basic Information'!C17="", "", 'Basic Information'!C17)</f>
        <v/>
      </c>
      <c r="C19" s="225" t="str">
        <f>IF('Basic Information'!D17="", "", 'Basic Information'!D17)</f>
        <v/>
      </c>
      <c r="D19" s="241"/>
      <c r="E19" s="241"/>
      <c r="F19" s="241"/>
      <c r="G19" s="241"/>
      <c r="H19" s="241"/>
      <c r="I19" s="241"/>
      <c r="J19" s="241"/>
      <c r="K19" s="241"/>
      <c r="L19" s="241"/>
      <c r="M19" s="241"/>
      <c r="N19" s="226" t="str">
        <f t="shared" si="0"/>
        <v/>
      </c>
      <c r="O19" s="221"/>
      <c r="P19" s="221"/>
    </row>
    <row r="20" spans="1:17" ht="19.5" customHeight="1" x14ac:dyDescent="0.15">
      <c r="A20" s="221"/>
      <c r="B20" s="225" t="str">
        <f>IF('Basic Information'!C18="", "", 'Basic Information'!C18)</f>
        <v/>
      </c>
      <c r="C20" s="225" t="str">
        <f>IF('Basic Information'!D18="", "", 'Basic Information'!D18)</f>
        <v/>
      </c>
      <c r="D20" s="241"/>
      <c r="E20" s="241"/>
      <c r="F20" s="241"/>
      <c r="G20" s="241"/>
      <c r="H20" s="241"/>
      <c r="I20" s="241"/>
      <c r="J20" s="241"/>
      <c r="K20" s="241"/>
      <c r="L20" s="241"/>
      <c r="M20" s="241"/>
      <c r="N20" s="226" t="str">
        <f t="shared" si="0"/>
        <v/>
      </c>
      <c r="O20" s="221"/>
      <c r="P20" s="221"/>
    </row>
    <row r="21" spans="1:17" ht="19.5" customHeight="1" x14ac:dyDescent="0.15">
      <c r="A21" s="221"/>
      <c r="B21" s="225" t="str">
        <f>IF('Basic Information'!C19="", "", 'Basic Information'!C19)</f>
        <v/>
      </c>
      <c r="C21" s="225" t="str">
        <f>IF('Basic Information'!D19="", "", 'Basic Information'!D19)</f>
        <v/>
      </c>
      <c r="D21" s="241"/>
      <c r="E21" s="241"/>
      <c r="F21" s="241"/>
      <c r="G21" s="241"/>
      <c r="H21" s="241"/>
      <c r="I21" s="241"/>
      <c r="J21" s="241"/>
      <c r="K21" s="241"/>
      <c r="L21" s="241"/>
      <c r="M21" s="241"/>
      <c r="N21" s="226" t="str">
        <f t="shared" si="0"/>
        <v/>
      </c>
      <c r="O21" s="221"/>
      <c r="P21" s="221"/>
    </row>
    <row r="22" spans="1:17" ht="19.5" customHeight="1" x14ac:dyDescent="0.15">
      <c r="A22" s="221"/>
      <c r="B22" s="225" t="str">
        <f>IF('Basic Information'!C20="", "", 'Basic Information'!C20)</f>
        <v/>
      </c>
      <c r="C22" s="225" t="str">
        <f>IF('Basic Information'!D20="", "", 'Basic Information'!D20)</f>
        <v/>
      </c>
      <c r="D22" s="241"/>
      <c r="E22" s="241"/>
      <c r="F22" s="241"/>
      <c r="G22" s="241"/>
      <c r="H22" s="241"/>
      <c r="I22" s="241"/>
      <c r="J22" s="241"/>
      <c r="K22" s="241"/>
      <c r="L22" s="241"/>
      <c r="M22" s="241"/>
      <c r="N22" s="226" t="str">
        <f t="shared" si="0"/>
        <v/>
      </c>
      <c r="O22" s="221"/>
      <c r="P22" s="221"/>
    </row>
    <row r="23" spans="1:17" ht="19.5" customHeight="1" x14ac:dyDescent="0.15">
      <c r="A23" s="221"/>
      <c r="B23" s="225" t="str">
        <f>IF('Basic Information'!C21="", "", 'Basic Information'!C21)</f>
        <v/>
      </c>
      <c r="C23" s="225" t="str">
        <f>IF('Basic Information'!D21="", "", 'Basic Information'!D21)</f>
        <v/>
      </c>
      <c r="D23" s="241"/>
      <c r="E23" s="241"/>
      <c r="F23" s="241"/>
      <c r="G23" s="241"/>
      <c r="H23" s="241"/>
      <c r="I23" s="241"/>
      <c r="J23" s="241"/>
      <c r="K23" s="241"/>
      <c r="L23" s="241"/>
      <c r="M23" s="241"/>
      <c r="N23" s="226" t="str">
        <f t="shared" si="0"/>
        <v/>
      </c>
      <c r="O23" s="221"/>
      <c r="P23" s="221"/>
    </row>
    <row r="24" spans="1:17" ht="19.5" customHeight="1" x14ac:dyDescent="0.15">
      <c r="A24" s="221"/>
      <c r="B24" s="225" t="str">
        <f>IF('Basic Information'!C22="", "", 'Basic Information'!C22)</f>
        <v/>
      </c>
      <c r="C24" s="225" t="str">
        <f>IF('Basic Information'!D22="", "", 'Basic Information'!D22)</f>
        <v/>
      </c>
      <c r="D24" s="241"/>
      <c r="E24" s="241"/>
      <c r="F24" s="241"/>
      <c r="G24" s="241"/>
      <c r="H24" s="241"/>
      <c r="I24" s="241"/>
      <c r="J24" s="241"/>
      <c r="K24" s="241"/>
      <c r="L24" s="241"/>
      <c r="M24" s="241"/>
      <c r="N24" s="226" t="str">
        <f t="shared" si="0"/>
        <v/>
      </c>
      <c r="O24" s="221"/>
      <c r="P24" s="221"/>
    </row>
    <row r="25" spans="1:17" ht="19.5" customHeight="1" x14ac:dyDescent="0.15">
      <c r="A25" s="221"/>
      <c r="B25" s="225" t="str">
        <f>IF('Basic Information'!C23="", "", 'Basic Information'!C23)</f>
        <v/>
      </c>
      <c r="C25" s="225" t="str">
        <f>IF('Basic Information'!D23="", "", 'Basic Information'!D23)</f>
        <v/>
      </c>
      <c r="D25" s="241"/>
      <c r="E25" s="241"/>
      <c r="F25" s="241"/>
      <c r="G25" s="241"/>
      <c r="H25" s="241"/>
      <c r="I25" s="241"/>
      <c r="J25" s="241"/>
      <c r="K25" s="241"/>
      <c r="L25" s="241"/>
      <c r="M25" s="241"/>
      <c r="N25" s="226" t="str">
        <f t="shared" si="0"/>
        <v/>
      </c>
      <c r="O25" s="221"/>
      <c r="P25" s="221"/>
    </row>
    <row r="26" spans="1:17" ht="19.5" customHeight="1" x14ac:dyDescent="0.15">
      <c r="A26" s="221"/>
      <c r="B26" s="225" t="str">
        <f>IF('Basic Information'!C24="", "", 'Basic Information'!C24)</f>
        <v/>
      </c>
      <c r="C26" s="225" t="str">
        <f>IF('Basic Information'!D24="", "", 'Basic Information'!D24)</f>
        <v/>
      </c>
      <c r="D26" s="241"/>
      <c r="E26" s="241"/>
      <c r="F26" s="241"/>
      <c r="G26" s="241"/>
      <c r="H26" s="241"/>
      <c r="I26" s="241"/>
      <c r="J26" s="241"/>
      <c r="K26" s="241"/>
      <c r="L26" s="241"/>
      <c r="M26" s="241"/>
      <c r="N26" s="226" t="str">
        <f t="shared" si="0"/>
        <v/>
      </c>
      <c r="O26" s="221"/>
      <c r="P26" s="221"/>
    </row>
    <row r="27" spans="1:17" ht="19.5" customHeight="1" x14ac:dyDescent="0.15">
      <c r="A27" s="221"/>
      <c r="B27" s="225" t="str">
        <f>IF('Basic Information'!C25="", "", 'Basic Information'!C25)</f>
        <v/>
      </c>
      <c r="C27" s="225" t="str">
        <f>IF('Basic Information'!D25="", "", 'Basic Information'!D25)</f>
        <v/>
      </c>
      <c r="D27" s="241"/>
      <c r="E27" s="241"/>
      <c r="F27" s="241"/>
      <c r="G27" s="241"/>
      <c r="H27" s="241"/>
      <c r="I27" s="241"/>
      <c r="J27" s="241"/>
      <c r="K27" s="241"/>
      <c r="L27" s="241"/>
      <c r="M27" s="241"/>
      <c r="N27" s="226" t="str">
        <f t="shared" si="0"/>
        <v/>
      </c>
      <c r="O27" s="221"/>
      <c r="P27" s="221"/>
    </row>
    <row r="28" spans="1:17" ht="19.5" customHeight="1" x14ac:dyDescent="0.15">
      <c r="A28" s="221"/>
      <c r="B28" s="225" t="str">
        <f>IF('Basic Information'!C26="", "", 'Basic Information'!C26)</f>
        <v/>
      </c>
      <c r="C28" s="225" t="str">
        <f>IF('Basic Information'!D26="", "", 'Basic Information'!D26)</f>
        <v/>
      </c>
      <c r="D28" s="241"/>
      <c r="E28" s="241"/>
      <c r="F28" s="241"/>
      <c r="G28" s="241"/>
      <c r="H28" s="241"/>
      <c r="I28" s="241"/>
      <c r="J28" s="241"/>
      <c r="K28" s="241"/>
      <c r="L28" s="241"/>
      <c r="M28" s="241"/>
      <c r="N28" s="226" t="str">
        <f t="shared" si="0"/>
        <v/>
      </c>
      <c r="O28" s="221"/>
      <c r="P28" s="221"/>
    </row>
    <row r="29" spans="1:17" ht="19.5" customHeight="1" x14ac:dyDescent="0.15">
      <c r="A29" s="221"/>
      <c r="B29" s="225" t="str">
        <f>IF('Basic Information'!C27="", "", 'Basic Information'!C27)</f>
        <v/>
      </c>
      <c r="C29" s="225" t="str">
        <f>IF('Basic Information'!D27="", "", 'Basic Information'!D27)</f>
        <v/>
      </c>
      <c r="D29" s="241"/>
      <c r="E29" s="241"/>
      <c r="F29" s="241"/>
      <c r="G29" s="241"/>
      <c r="H29" s="241"/>
      <c r="I29" s="241"/>
      <c r="J29" s="241"/>
      <c r="K29" s="241"/>
      <c r="L29" s="241"/>
      <c r="M29" s="241"/>
      <c r="N29" s="226" t="str">
        <f t="shared" si="0"/>
        <v/>
      </c>
      <c r="O29" s="221"/>
      <c r="P29" s="221"/>
      <c r="Q29" s="227"/>
    </row>
    <row r="30" spans="1:17" ht="19.5" customHeight="1" x14ac:dyDescent="0.15">
      <c r="A30" s="221"/>
      <c r="B30" s="225" t="str">
        <f>IF('Basic Information'!C28="", "", 'Basic Information'!C28)</f>
        <v/>
      </c>
      <c r="C30" s="225" t="str">
        <f>IF('Basic Information'!D28="", "", 'Basic Information'!D28)</f>
        <v/>
      </c>
      <c r="D30" s="241"/>
      <c r="E30" s="241"/>
      <c r="F30" s="241"/>
      <c r="G30" s="241"/>
      <c r="H30" s="241"/>
      <c r="I30" s="241"/>
      <c r="J30" s="241"/>
      <c r="K30" s="241"/>
      <c r="L30" s="241"/>
      <c r="M30" s="241"/>
      <c r="N30" s="226" t="str">
        <f t="shared" si="0"/>
        <v/>
      </c>
      <c r="O30" s="221"/>
      <c r="P30" s="221"/>
    </row>
    <row r="31" spans="1:17" ht="19.5" customHeight="1" x14ac:dyDescent="0.15">
      <c r="A31" s="221"/>
      <c r="B31" s="225" t="str">
        <f>IF('Basic Information'!C29="", "", 'Basic Information'!C29)</f>
        <v/>
      </c>
      <c r="C31" s="225" t="str">
        <f>IF('Basic Information'!D29="", "", 'Basic Information'!D29)</f>
        <v/>
      </c>
      <c r="D31" s="241"/>
      <c r="E31" s="241"/>
      <c r="F31" s="241"/>
      <c r="G31" s="241"/>
      <c r="H31" s="241"/>
      <c r="I31" s="241"/>
      <c r="J31" s="241"/>
      <c r="K31" s="241"/>
      <c r="L31" s="241"/>
      <c r="M31" s="241"/>
      <c r="N31" s="226" t="str">
        <f t="shared" si="0"/>
        <v/>
      </c>
      <c r="O31" s="221"/>
      <c r="P31" s="221"/>
    </row>
    <row r="32" spans="1:17" ht="19.5" customHeight="1" x14ac:dyDescent="0.15">
      <c r="A32" s="221"/>
      <c r="B32" s="225" t="str">
        <f>IF('Basic Information'!C30="", "", 'Basic Information'!C30)</f>
        <v/>
      </c>
      <c r="C32" s="225" t="str">
        <f>IF('Basic Information'!D30="", "", 'Basic Information'!D30)</f>
        <v/>
      </c>
      <c r="D32" s="241"/>
      <c r="E32" s="241"/>
      <c r="F32" s="241"/>
      <c r="G32" s="241"/>
      <c r="H32" s="241"/>
      <c r="I32" s="241"/>
      <c r="J32" s="241"/>
      <c r="K32" s="241"/>
      <c r="L32" s="241"/>
      <c r="M32" s="241"/>
      <c r="N32" s="226" t="str">
        <f t="shared" si="0"/>
        <v/>
      </c>
      <c r="O32" s="221"/>
    </row>
    <row r="33" spans="1:16" ht="19.5" customHeight="1" x14ac:dyDescent="0.15">
      <c r="A33" s="221"/>
      <c r="B33" s="225" t="str">
        <f>IF('Basic Information'!C31="", "", 'Basic Information'!C31)</f>
        <v/>
      </c>
      <c r="C33" s="225" t="str">
        <f>IF('Basic Information'!D31="", "", 'Basic Information'!D31)</f>
        <v/>
      </c>
      <c r="D33" s="241"/>
      <c r="E33" s="241"/>
      <c r="F33" s="241"/>
      <c r="G33" s="241"/>
      <c r="H33" s="241"/>
      <c r="I33" s="241"/>
      <c r="J33" s="241"/>
      <c r="K33" s="241"/>
      <c r="L33" s="241"/>
      <c r="M33" s="241"/>
      <c r="N33" s="226" t="str">
        <f t="shared" si="0"/>
        <v/>
      </c>
      <c r="O33" s="221"/>
      <c r="P33" s="221"/>
    </row>
    <row r="34" spans="1:16" ht="19.5" customHeight="1" x14ac:dyDescent="0.15">
      <c r="A34" s="221"/>
      <c r="B34" s="225" t="str">
        <f>IF('Basic Information'!C32="", "", 'Basic Information'!C32)</f>
        <v/>
      </c>
      <c r="C34" s="225" t="str">
        <f>IF('Basic Information'!D32="", "", 'Basic Information'!D32)</f>
        <v/>
      </c>
      <c r="D34" s="241"/>
      <c r="E34" s="241"/>
      <c r="F34" s="241"/>
      <c r="G34" s="241"/>
      <c r="H34" s="241"/>
      <c r="I34" s="241"/>
      <c r="J34" s="241"/>
      <c r="K34" s="241"/>
      <c r="L34" s="241"/>
      <c r="M34" s="241"/>
      <c r="N34" s="226" t="str">
        <f t="shared" si="0"/>
        <v/>
      </c>
      <c r="O34" s="221"/>
      <c r="P34" s="221"/>
    </row>
    <row r="35" spans="1:16" ht="19.5" customHeight="1" x14ac:dyDescent="0.15">
      <c r="A35" s="221"/>
      <c r="B35" s="225" t="str">
        <f>IF('Basic Information'!C33="", "", 'Basic Information'!C33)</f>
        <v/>
      </c>
      <c r="C35" s="225" t="str">
        <f>IF('Basic Information'!D33="", "", 'Basic Information'!D33)</f>
        <v/>
      </c>
      <c r="D35" s="241"/>
      <c r="E35" s="241"/>
      <c r="F35" s="241"/>
      <c r="G35" s="241"/>
      <c r="H35" s="241"/>
      <c r="I35" s="241"/>
      <c r="J35" s="241"/>
      <c r="K35" s="241"/>
      <c r="L35" s="241"/>
      <c r="M35" s="241"/>
      <c r="N35" s="226" t="str">
        <f t="shared" si="0"/>
        <v/>
      </c>
      <c r="O35" s="221"/>
      <c r="P35" s="221"/>
    </row>
    <row r="36" spans="1:16" ht="19.5" customHeight="1" x14ac:dyDescent="0.15">
      <c r="A36" s="221"/>
      <c r="B36" s="225" t="str">
        <f>IF('Basic Information'!C34="", "", 'Basic Information'!C34)</f>
        <v/>
      </c>
      <c r="C36" s="225" t="str">
        <f>IF('Basic Information'!D34="", "", 'Basic Information'!D34)</f>
        <v/>
      </c>
      <c r="D36" s="241"/>
      <c r="E36" s="241"/>
      <c r="F36" s="241"/>
      <c r="G36" s="241"/>
      <c r="H36" s="241"/>
      <c r="I36" s="241"/>
      <c r="J36" s="241"/>
      <c r="K36" s="241"/>
      <c r="L36" s="241"/>
      <c r="M36" s="241"/>
      <c r="N36" s="226" t="str">
        <f t="shared" si="0"/>
        <v/>
      </c>
      <c r="O36" s="221"/>
      <c r="P36" s="221"/>
    </row>
    <row r="37" spans="1:16" ht="19.5" customHeight="1" x14ac:dyDescent="0.15">
      <c r="A37" s="221"/>
      <c r="B37" s="225" t="str">
        <f>IF('Basic Information'!C35="", "", 'Basic Information'!C35)</f>
        <v/>
      </c>
      <c r="C37" s="225" t="str">
        <f>IF('Basic Information'!D35="", "", 'Basic Information'!D35)</f>
        <v/>
      </c>
      <c r="D37" s="241"/>
      <c r="E37" s="241"/>
      <c r="F37" s="241"/>
      <c r="G37" s="241"/>
      <c r="H37" s="241"/>
      <c r="I37" s="241"/>
      <c r="J37" s="241"/>
      <c r="K37" s="241"/>
      <c r="L37" s="241"/>
      <c r="M37" s="241"/>
      <c r="N37" s="226" t="str">
        <f t="shared" si="0"/>
        <v/>
      </c>
      <c r="O37" s="221"/>
      <c r="P37" s="221"/>
    </row>
    <row r="38" spans="1:16" ht="19.5" customHeight="1" x14ac:dyDescent="0.15">
      <c r="A38" s="221"/>
      <c r="B38" s="225" t="str">
        <f>IF('Basic Information'!C36="", "", 'Basic Information'!C36)</f>
        <v/>
      </c>
      <c r="C38" s="225" t="str">
        <f>IF('Basic Information'!D36="", "", 'Basic Information'!D36)</f>
        <v/>
      </c>
      <c r="D38" s="241"/>
      <c r="E38" s="241"/>
      <c r="F38" s="241"/>
      <c r="G38" s="241"/>
      <c r="H38" s="241"/>
      <c r="I38" s="241"/>
      <c r="J38" s="241"/>
      <c r="K38" s="241"/>
      <c r="L38" s="241"/>
      <c r="M38" s="241"/>
      <c r="N38" s="226" t="str">
        <f t="shared" si="0"/>
        <v/>
      </c>
      <c r="O38" s="221"/>
      <c r="P38" s="221"/>
    </row>
    <row r="39" spans="1:16" ht="19.5" customHeight="1" x14ac:dyDescent="0.15">
      <c r="A39" s="221"/>
      <c r="B39" s="225" t="str">
        <f>IF('Basic Information'!C37="", "", 'Basic Information'!C37)</f>
        <v/>
      </c>
      <c r="C39" s="225" t="str">
        <f>IF('Basic Information'!D37="", "", 'Basic Information'!D37)</f>
        <v/>
      </c>
      <c r="D39" s="241"/>
      <c r="E39" s="241"/>
      <c r="F39" s="241"/>
      <c r="G39" s="241"/>
      <c r="H39" s="241"/>
      <c r="I39" s="241"/>
      <c r="J39" s="241"/>
      <c r="K39" s="241"/>
      <c r="L39" s="241"/>
      <c r="M39" s="241"/>
      <c r="N39" s="226" t="str">
        <f t="shared" si="0"/>
        <v/>
      </c>
      <c r="O39" s="221"/>
      <c r="P39" s="221"/>
    </row>
    <row r="40" spans="1:16" ht="19.5" customHeight="1" x14ac:dyDescent="0.15">
      <c r="A40" s="221"/>
      <c r="B40" s="225" t="str">
        <f>IF('Basic Information'!C38="", "", 'Basic Information'!C38)</f>
        <v/>
      </c>
      <c r="C40" s="225" t="str">
        <f>IF('Basic Information'!D38="", "", 'Basic Information'!D38)</f>
        <v/>
      </c>
      <c r="D40" s="241"/>
      <c r="E40" s="241"/>
      <c r="F40" s="241"/>
      <c r="G40" s="241"/>
      <c r="H40" s="241"/>
      <c r="I40" s="241"/>
      <c r="J40" s="241"/>
      <c r="K40" s="241"/>
      <c r="L40" s="241"/>
      <c r="M40" s="241"/>
      <c r="N40" s="226" t="str">
        <f t="shared" si="0"/>
        <v/>
      </c>
      <c r="O40" s="221"/>
      <c r="P40" s="221"/>
    </row>
    <row r="41" spans="1:16" ht="19.5" customHeight="1" x14ac:dyDescent="0.15">
      <c r="A41" s="221"/>
      <c r="B41" s="225" t="str">
        <f>IF('Basic Information'!C39="", "", 'Basic Information'!C39)</f>
        <v/>
      </c>
      <c r="C41" s="225" t="str">
        <f>IF('Basic Information'!D39="", "", 'Basic Information'!D39)</f>
        <v/>
      </c>
      <c r="D41" s="241"/>
      <c r="E41" s="241"/>
      <c r="F41" s="241"/>
      <c r="G41" s="241"/>
      <c r="H41" s="241"/>
      <c r="I41" s="241"/>
      <c r="J41" s="241"/>
      <c r="K41" s="241"/>
      <c r="L41" s="241"/>
      <c r="M41" s="241"/>
      <c r="N41" s="226" t="str">
        <f t="shared" si="0"/>
        <v/>
      </c>
      <c r="O41" s="221"/>
      <c r="P41" s="221"/>
    </row>
    <row r="42" spans="1:16" ht="19.5" customHeight="1" x14ac:dyDescent="0.15">
      <c r="A42" s="221"/>
      <c r="B42" s="225" t="str">
        <f>IF('Basic Information'!C40="", "", 'Basic Information'!C40)</f>
        <v/>
      </c>
      <c r="C42" s="225" t="str">
        <f>IF('Basic Information'!D40="", "", 'Basic Information'!D40)</f>
        <v/>
      </c>
      <c r="D42" s="241"/>
      <c r="E42" s="241"/>
      <c r="F42" s="241"/>
      <c r="G42" s="241"/>
      <c r="H42" s="241"/>
      <c r="I42" s="241"/>
      <c r="J42" s="241"/>
      <c r="K42" s="241"/>
      <c r="L42" s="241"/>
      <c r="M42" s="241"/>
      <c r="N42" s="226" t="str">
        <f t="shared" si="0"/>
        <v/>
      </c>
      <c r="O42" s="221"/>
      <c r="P42" s="221"/>
    </row>
    <row r="43" spans="1:16" ht="19.5" customHeight="1" x14ac:dyDescent="0.15">
      <c r="A43" s="221"/>
      <c r="B43" s="225" t="str">
        <f>IF('Basic Information'!C41="", "", 'Basic Information'!C41)</f>
        <v/>
      </c>
      <c r="C43" s="225" t="str">
        <f>IF('Basic Information'!D41="", "", 'Basic Information'!D41)</f>
        <v/>
      </c>
      <c r="D43" s="241"/>
      <c r="E43" s="241"/>
      <c r="F43" s="241"/>
      <c r="G43" s="241"/>
      <c r="H43" s="241"/>
      <c r="I43" s="241"/>
      <c r="J43" s="241"/>
      <c r="K43" s="241"/>
      <c r="L43" s="241"/>
      <c r="M43" s="241"/>
      <c r="N43" s="226" t="str">
        <f t="shared" si="0"/>
        <v/>
      </c>
      <c r="O43" s="221"/>
      <c r="P43" s="221"/>
    </row>
    <row r="44" spans="1:16" ht="19.5" customHeight="1" x14ac:dyDescent="0.15">
      <c r="A44" s="221"/>
      <c r="B44" s="225" t="str">
        <f>IF('Basic Information'!C42="", "", 'Basic Information'!C42)</f>
        <v/>
      </c>
      <c r="C44" s="225" t="str">
        <f>IF('Basic Information'!D42="", "", 'Basic Information'!D42)</f>
        <v/>
      </c>
      <c r="D44" s="241"/>
      <c r="E44" s="241"/>
      <c r="F44" s="241"/>
      <c r="G44" s="241"/>
      <c r="H44" s="241"/>
      <c r="I44" s="241"/>
      <c r="J44" s="241"/>
      <c r="K44" s="241"/>
      <c r="L44" s="241"/>
      <c r="M44" s="241"/>
      <c r="N44" s="226" t="str">
        <f t="shared" si="0"/>
        <v/>
      </c>
      <c r="O44" s="221"/>
      <c r="P44" s="221"/>
    </row>
    <row r="45" spans="1:16" ht="19.5" customHeight="1" x14ac:dyDescent="0.15">
      <c r="A45" s="221"/>
      <c r="B45" s="225" t="str">
        <f>IF('Basic Information'!C43="", "", 'Basic Information'!C43)</f>
        <v/>
      </c>
      <c r="C45" s="225" t="str">
        <f>IF('Basic Information'!D43="", "", 'Basic Information'!D43)</f>
        <v/>
      </c>
      <c r="D45" s="241"/>
      <c r="E45" s="241"/>
      <c r="F45" s="241"/>
      <c r="G45" s="241"/>
      <c r="H45" s="241"/>
      <c r="I45" s="241"/>
      <c r="J45" s="241"/>
      <c r="K45" s="241"/>
      <c r="L45" s="241"/>
      <c r="M45" s="241"/>
      <c r="N45" s="226" t="str">
        <f t="shared" si="0"/>
        <v/>
      </c>
      <c r="O45" s="221"/>
      <c r="P45" s="221"/>
    </row>
    <row r="46" spans="1:16" ht="19.5" customHeight="1" x14ac:dyDescent="0.15">
      <c r="A46" s="221"/>
      <c r="B46" s="225" t="str">
        <f>IF('Basic Information'!C44="", "", 'Basic Information'!C44)</f>
        <v/>
      </c>
      <c r="C46" s="225" t="str">
        <f>IF('Basic Information'!D44="", "", 'Basic Information'!D44)</f>
        <v/>
      </c>
      <c r="D46" s="241"/>
      <c r="E46" s="241"/>
      <c r="F46" s="241"/>
      <c r="G46" s="241"/>
      <c r="H46" s="241"/>
      <c r="I46" s="241"/>
      <c r="J46" s="241"/>
      <c r="K46" s="241"/>
      <c r="L46" s="241"/>
      <c r="M46" s="241"/>
      <c r="N46" s="226" t="str">
        <f t="shared" si="0"/>
        <v/>
      </c>
      <c r="O46" s="221"/>
      <c r="P46" s="221"/>
    </row>
    <row r="47" spans="1:16" ht="19.5" customHeight="1" x14ac:dyDescent="0.15">
      <c r="A47" s="221"/>
      <c r="B47" s="221"/>
      <c r="C47" s="221"/>
      <c r="D47" s="221"/>
      <c r="E47" s="221"/>
      <c r="F47" s="221"/>
      <c r="G47" s="221"/>
      <c r="H47" s="221"/>
      <c r="I47" s="221"/>
      <c r="J47" s="221"/>
      <c r="K47" s="221"/>
      <c r="L47" s="221"/>
      <c r="M47" s="221"/>
      <c r="N47" s="221"/>
      <c r="O47" s="221"/>
      <c r="P47" s="221"/>
    </row>
    <row r="48" spans="1:16" ht="19.5" customHeight="1" x14ac:dyDescent="0.15">
      <c r="A48" s="221"/>
      <c r="B48" s="224" t="s">
        <v>442</v>
      </c>
      <c r="C48" s="221"/>
      <c r="D48" s="221"/>
      <c r="E48" s="221"/>
      <c r="F48" s="221"/>
      <c r="G48" s="221"/>
      <c r="H48" s="221"/>
      <c r="I48" s="221"/>
      <c r="J48" s="221"/>
      <c r="K48" s="221"/>
      <c r="L48" s="221"/>
      <c r="M48" s="221"/>
      <c r="N48" s="221"/>
      <c r="O48" s="221"/>
      <c r="P48" s="221"/>
    </row>
    <row r="49" spans="1:16" ht="69.75" customHeight="1" x14ac:dyDescent="0.15">
      <c r="A49" s="221"/>
      <c r="B49" s="228" t="s">
        <v>34</v>
      </c>
      <c r="C49" s="228" t="s">
        <v>38</v>
      </c>
      <c r="D49" s="229" t="str">
        <f>IF(D7="", "", D7)</f>
        <v/>
      </c>
      <c r="E49" s="229" t="str">
        <f>IF(E7="", "", E7)</f>
        <v/>
      </c>
      <c r="F49" s="229"/>
      <c r="G49" s="229" t="str">
        <f t="shared" ref="G49:M49" si="1">IF(G7="", "", G7)</f>
        <v/>
      </c>
      <c r="H49" s="229" t="str">
        <f t="shared" si="1"/>
        <v/>
      </c>
      <c r="I49" s="229" t="str">
        <f t="shared" si="1"/>
        <v/>
      </c>
      <c r="J49" s="229" t="str">
        <f t="shared" si="1"/>
        <v/>
      </c>
      <c r="K49" s="229" t="str">
        <f t="shared" si="1"/>
        <v/>
      </c>
      <c r="L49" s="229" t="str">
        <f t="shared" si="1"/>
        <v/>
      </c>
      <c r="M49" s="229" t="str">
        <f t="shared" si="1"/>
        <v/>
      </c>
      <c r="N49" s="229" t="s">
        <v>112</v>
      </c>
      <c r="O49" s="221"/>
      <c r="P49" s="221"/>
    </row>
    <row r="50" spans="1:16" ht="19.5" customHeight="1" x14ac:dyDescent="0.15">
      <c r="A50" s="221"/>
      <c r="B50" s="225" t="str">
        <f>IF('Basic Information'!C7="", "", 'Basic Information'!C7)</f>
        <v/>
      </c>
      <c r="C50" s="225" t="str">
        <f>IF('Basic Information'!D7="", "", 'Basic Information'!D7)</f>
        <v/>
      </c>
      <c r="D50" s="242"/>
      <c r="E50" s="242"/>
      <c r="F50" s="242"/>
      <c r="G50" s="242"/>
      <c r="H50" s="242"/>
      <c r="I50" s="242"/>
      <c r="J50" s="242"/>
      <c r="K50" s="242"/>
      <c r="L50" s="242"/>
      <c r="M50" s="242"/>
      <c r="N50" s="230">
        <f t="shared" ref="N50:N81" si="2">SUMPRODUCT(D9:M9, D50:M50)</f>
        <v>0</v>
      </c>
      <c r="O50" s="221"/>
      <c r="P50" s="221"/>
    </row>
    <row r="51" spans="1:16" ht="19.5" customHeight="1" x14ac:dyDescent="0.15">
      <c r="A51" s="221"/>
      <c r="B51" s="225" t="str">
        <f>IF('Basic Information'!C8="", "", 'Basic Information'!C8)</f>
        <v/>
      </c>
      <c r="C51" s="225" t="str">
        <f>IF('Basic Information'!D8="", "", 'Basic Information'!D8)</f>
        <v/>
      </c>
      <c r="D51" s="242"/>
      <c r="E51" s="242"/>
      <c r="F51" s="242"/>
      <c r="G51" s="242"/>
      <c r="H51" s="242"/>
      <c r="I51" s="242"/>
      <c r="J51" s="242"/>
      <c r="K51" s="242"/>
      <c r="L51" s="242"/>
      <c r="M51" s="242"/>
      <c r="N51" s="230">
        <f t="shared" si="2"/>
        <v>0</v>
      </c>
      <c r="O51" s="221"/>
      <c r="P51" s="221"/>
    </row>
    <row r="52" spans="1:16" ht="19.5" customHeight="1" x14ac:dyDescent="0.15">
      <c r="A52" s="221"/>
      <c r="B52" s="225" t="str">
        <f>IF('Basic Information'!C9="", "", 'Basic Information'!C9)</f>
        <v/>
      </c>
      <c r="C52" s="225" t="str">
        <f>IF('Basic Information'!D9="", "", 'Basic Information'!D9)</f>
        <v/>
      </c>
      <c r="D52" s="242"/>
      <c r="E52" s="242"/>
      <c r="F52" s="242"/>
      <c r="G52" s="242"/>
      <c r="H52" s="242"/>
      <c r="I52" s="242"/>
      <c r="J52" s="242"/>
      <c r="K52" s="242"/>
      <c r="L52" s="242"/>
      <c r="M52" s="242"/>
      <c r="N52" s="230">
        <f t="shared" si="2"/>
        <v>0</v>
      </c>
      <c r="O52" s="221"/>
      <c r="P52" s="221"/>
    </row>
    <row r="53" spans="1:16" ht="19.5" customHeight="1" x14ac:dyDescent="0.15">
      <c r="A53" s="221"/>
      <c r="B53" s="225" t="str">
        <f>IF('Basic Information'!C10="", "", 'Basic Information'!C10)</f>
        <v/>
      </c>
      <c r="C53" s="225" t="str">
        <f>IF('Basic Information'!D10="", "", 'Basic Information'!D10)</f>
        <v/>
      </c>
      <c r="D53" s="242"/>
      <c r="E53" s="242"/>
      <c r="F53" s="242"/>
      <c r="G53" s="242"/>
      <c r="H53" s="242"/>
      <c r="I53" s="242"/>
      <c r="J53" s="242"/>
      <c r="K53" s="242"/>
      <c r="L53" s="242"/>
      <c r="M53" s="242"/>
      <c r="N53" s="230">
        <f t="shared" si="2"/>
        <v>0</v>
      </c>
      <c r="O53" s="221"/>
      <c r="P53" s="221"/>
    </row>
    <row r="54" spans="1:16" ht="19.5" customHeight="1" x14ac:dyDescent="0.15">
      <c r="A54" s="221"/>
      <c r="B54" s="225" t="str">
        <f>IF('Basic Information'!C11="", "", 'Basic Information'!C11)</f>
        <v/>
      </c>
      <c r="C54" s="225" t="str">
        <f>IF('Basic Information'!D11="", "", 'Basic Information'!D11)</f>
        <v/>
      </c>
      <c r="D54" s="242"/>
      <c r="E54" s="242"/>
      <c r="F54" s="242"/>
      <c r="G54" s="242"/>
      <c r="H54" s="242"/>
      <c r="I54" s="242"/>
      <c r="J54" s="242"/>
      <c r="K54" s="242"/>
      <c r="L54" s="242"/>
      <c r="M54" s="242"/>
      <c r="N54" s="230">
        <f t="shared" si="2"/>
        <v>0</v>
      </c>
      <c r="O54" s="221"/>
      <c r="P54" s="221"/>
    </row>
    <row r="55" spans="1:16" ht="19.5" customHeight="1" x14ac:dyDescent="0.15">
      <c r="A55" s="221"/>
      <c r="B55" s="225" t="str">
        <f>IF('Basic Information'!C12="", "", 'Basic Information'!C12)</f>
        <v/>
      </c>
      <c r="C55" s="225" t="str">
        <f>IF('Basic Information'!D12="", "", 'Basic Information'!D12)</f>
        <v/>
      </c>
      <c r="D55" s="242"/>
      <c r="E55" s="242"/>
      <c r="F55" s="242"/>
      <c r="G55" s="242"/>
      <c r="H55" s="242"/>
      <c r="I55" s="242"/>
      <c r="J55" s="242"/>
      <c r="K55" s="242"/>
      <c r="L55" s="242"/>
      <c r="M55" s="242"/>
      <c r="N55" s="230">
        <f t="shared" si="2"/>
        <v>0</v>
      </c>
      <c r="O55" s="221"/>
      <c r="P55" s="221"/>
    </row>
    <row r="56" spans="1:16" ht="19.5" customHeight="1" x14ac:dyDescent="0.15">
      <c r="A56" s="221"/>
      <c r="B56" s="225" t="str">
        <f>IF('Basic Information'!C13="", "", 'Basic Information'!C13)</f>
        <v/>
      </c>
      <c r="C56" s="225" t="str">
        <f>IF('Basic Information'!D13="", "", 'Basic Information'!D13)</f>
        <v/>
      </c>
      <c r="D56" s="242"/>
      <c r="E56" s="243"/>
      <c r="F56" s="242"/>
      <c r="G56" s="242"/>
      <c r="H56" s="242"/>
      <c r="I56" s="242"/>
      <c r="J56" s="242"/>
      <c r="K56" s="242"/>
      <c r="L56" s="242"/>
      <c r="M56" s="242"/>
      <c r="N56" s="230">
        <f t="shared" si="2"/>
        <v>0</v>
      </c>
      <c r="O56" s="221"/>
      <c r="P56" s="221"/>
    </row>
    <row r="57" spans="1:16" ht="19.5" customHeight="1" x14ac:dyDescent="0.15">
      <c r="A57" s="221"/>
      <c r="B57" s="225" t="str">
        <f>IF('Basic Information'!C14="", "", 'Basic Information'!C14)</f>
        <v/>
      </c>
      <c r="C57" s="225" t="str">
        <f>IF('Basic Information'!D14="", "", 'Basic Information'!D14)</f>
        <v/>
      </c>
      <c r="D57" s="242"/>
      <c r="E57" s="243"/>
      <c r="F57" s="242"/>
      <c r="G57" s="242"/>
      <c r="H57" s="242"/>
      <c r="I57" s="242"/>
      <c r="J57" s="242"/>
      <c r="K57" s="242"/>
      <c r="L57" s="242"/>
      <c r="M57" s="242"/>
      <c r="N57" s="230">
        <f t="shared" si="2"/>
        <v>0</v>
      </c>
      <c r="O57" s="221"/>
      <c r="P57" s="221"/>
    </row>
    <row r="58" spans="1:16" ht="19.5" customHeight="1" x14ac:dyDescent="0.15">
      <c r="A58" s="221"/>
      <c r="B58" s="225" t="str">
        <f>IF('Basic Information'!C15="", "", 'Basic Information'!C15)</f>
        <v/>
      </c>
      <c r="C58" s="225" t="str">
        <f>IF('Basic Information'!D15="", "", 'Basic Information'!D15)</f>
        <v/>
      </c>
      <c r="D58" s="242"/>
      <c r="E58" s="242"/>
      <c r="F58" s="242"/>
      <c r="G58" s="242"/>
      <c r="H58" s="242"/>
      <c r="I58" s="242"/>
      <c r="J58" s="242"/>
      <c r="K58" s="242"/>
      <c r="L58" s="242"/>
      <c r="M58" s="242"/>
      <c r="N58" s="230">
        <f t="shared" si="2"/>
        <v>0</v>
      </c>
      <c r="O58" s="221"/>
      <c r="P58" s="221"/>
    </row>
    <row r="59" spans="1:16" ht="19.5" customHeight="1" x14ac:dyDescent="0.15">
      <c r="A59" s="221"/>
      <c r="B59" s="225" t="str">
        <f>IF('Basic Information'!C16="", "", 'Basic Information'!C16)</f>
        <v/>
      </c>
      <c r="C59" s="225" t="str">
        <f>IF('Basic Information'!D16="", "", 'Basic Information'!D16)</f>
        <v/>
      </c>
      <c r="D59" s="242"/>
      <c r="E59" s="242"/>
      <c r="F59" s="242"/>
      <c r="G59" s="242"/>
      <c r="H59" s="242"/>
      <c r="I59" s="242"/>
      <c r="J59" s="242"/>
      <c r="K59" s="242"/>
      <c r="L59" s="242"/>
      <c r="M59" s="242"/>
      <c r="N59" s="230">
        <f t="shared" si="2"/>
        <v>0</v>
      </c>
      <c r="O59" s="221"/>
      <c r="P59" s="221"/>
    </row>
    <row r="60" spans="1:16" ht="19.5" customHeight="1" x14ac:dyDescent="0.15">
      <c r="A60" s="221"/>
      <c r="B60" s="225" t="str">
        <f>IF('Basic Information'!C17="", "", 'Basic Information'!C17)</f>
        <v/>
      </c>
      <c r="C60" s="225" t="str">
        <f>IF('Basic Information'!D17="", "", 'Basic Information'!D17)</f>
        <v/>
      </c>
      <c r="D60" s="242"/>
      <c r="E60" s="242"/>
      <c r="F60" s="242"/>
      <c r="G60" s="242"/>
      <c r="H60" s="242"/>
      <c r="I60" s="242"/>
      <c r="J60" s="242"/>
      <c r="K60" s="242"/>
      <c r="L60" s="242"/>
      <c r="M60" s="242"/>
      <c r="N60" s="230">
        <f t="shared" si="2"/>
        <v>0</v>
      </c>
      <c r="O60" s="221"/>
      <c r="P60" s="221"/>
    </row>
    <row r="61" spans="1:16" ht="19.5" customHeight="1" x14ac:dyDescent="0.15">
      <c r="A61" s="221"/>
      <c r="B61" s="225" t="str">
        <f>IF('Basic Information'!C18="", "", 'Basic Information'!C18)</f>
        <v/>
      </c>
      <c r="C61" s="225" t="str">
        <f>IF('Basic Information'!D18="", "", 'Basic Information'!D18)</f>
        <v/>
      </c>
      <c r="D61" s="242"/>
      <c r="E61" s="242"/>
      <c r="F61" s="242"/>
      <c r="G61" s="242"/>
      <c r="H61" s="242"/>
      <c r="I61" s="242"/>
      <c r="J61" s="242"/>
      <c r="K61" s="242"/>
      <c r="L61" s="242"/>
      <c r="M61" s="242"/>
      <c r="N61" s="230">
        <f t="shared" si="2"/>
        <v>0</v>
      </c>
      <c r="O61" s="221"/>
      <c r="P61" s="221"/>
    </row>
    <row r="62" spans="1:16" ht="19.5" customHeight="1" x14ac:dyDescent="0.15">
      <c r="A62" s="221"/>
      <c r="B62" s="225" t="str">
        <f>IF('Basic Information'!C19="", "", 'Basic Information'!C19)</f>
        <v/>
      </c>
      <c r="C62" s="225" t="str">
        <f>IF('Basic Information'!D19="", "", 'Basic Information'!D19)</f>
        <v/>
      </c>
      <c r="D62" s="242"/>
      <c r="E62" s="243"/>
      <c r="F62" s="242"/>
      <c r="G62" s="242"/>
      <c r="H62" s="242"/>
      <c r="I62" s="242"/>
      <c r="J62" s="242"/>
      <c r="K62" s="242"/>
      <c r="L62" s="242"/>
      <c r="M62" s="242"/>
      <c r="N62" s="230">
        <f t="shared" si="2"/>
        <v>0</v>
      </c>
      <c r="O62" s="221"/>
      <c r="P62" s="221"/>
    </row>
    <row r="63" spans="1:16" ht="19.5" customHeight="1" x14ac:dyDescent="0.15">
      <c r="A63" s="221"/>
      <c r="B63" s="225" t="str">
        <f>IF('Basic Information'!C20="", "", 'Basic Information'!C20)</f>
        <v/>
      </c>
      <c r="C63" s="225" t="str">
        <f>IF('Basic Information'!D20="", "", 'Basic Information'!D20)</f>
        <v/>
      </c>
      <c r="D63" s="242"/>
      <c r="E63" s="243"/>
      <c r="F63" s="242"/>
      <c r="G63" s="242"/>
      <c r="H63" s="242"/>
      <c r="I63" s="242"/>
      <c r="J63" s="242"/>
      <c r="K63" s="242"/>
      <c r="L63" s="242"/>
      <c r="M63" s="242"/>
      <c r="N63" s="230">
        <f t="shared" si="2"/>
        <v>0</v>
      </c>
      <c r="O63" s="221"/>
      <c r="P63" s="221"/>
    </row>
    <row r="64" spans="1:16" ht="19.5" customHeight="1" x14ac:dyDescent="0.15">
      <c r="A64" s="221"/>
      <c r="B64" s="225" t="str">
        <f>IF('Basic Information'!C21="", "", 'Basic Information'!C21)</f>
        <v/>
      </c>
      <c r="C64" s="225" t="str">
        <f>IF('Basic Information'!D21="", "", 'Basic Information'!D21)</f>
        <v/>
      </c>
      <c r="D64" s="242"/>
      <c r="E64" s="242"/>
      <c r="F64" s="242"/>
      <c r="G64" s="242"/>
      <c r="H64" s="242"/>
      <c r="I64" s="242"/>
      <c r="J64" s="242"/>
      <c r="K64" s="242"/>
      <c r="L64" s="242"/>
      <c r="M64" s="242"/>
      <c r="N64" s="230">
        <f t="shared" si="2"/>
        <v>0</v>
      </c>
      <c r="O64" s="221"/>
      <c r="P64" s="221"/>
    </row>
    <row r="65" spans="1:16" ht="19.5" customHeight="1" x14ac:dyDescent="0.15">
      <c r="A65" s="221"/>
      <c r="B65" s="225" t="str">
        <f>IF('Basic Information'!C22="", "", 'Basic Information'!C22)</f>
        <v/>
      </c>
      <c r="C65" s="225" t="str">
        <f>IF('Basic Information'!D22="", "", 'Basic Information'!D22)</f>
        <v/>
      </c>
      <c r="D65" s="242"/>
      <c r="E65" s="242"/>
      <c r="F65" s="242"/>
      <c r="G65" s="242"/>
      <c r="H65" s="242"/>
      <c r="I65" s="242"/>
      <c r="J65" s="242"/>
      <c r="K65" s="242"/>
      <c r="L65" s="242"/>
      <c r="M65" s="242"/>
      <c r="N65" s="230">
        <f t="shared" si="2"/>
        <v>0</v>
      </c>
      <c r="O65" s="221"/>
      <c r="P65" s="221"/>
    </row>
    <row r="66" spans="1:16" ht="19.5" customHeight="1" x14ac:dyDescent="0.15">
      <c r="A66" s="221"/>
      <c r="B66" s="225" t="str">
        <f>IF('Basic Information'!C23="", "", 'Basic Information'!C23)</f>
        <v/>
      </c>
      <c r="C66" s="225" t="str">
        <f>IF('Basic Information'!D23="", "", 'Basic Information'!D23)</f>
        <v/>
      </c>
      <c r="D66" s="242"/>
      <c r="E66" s="242"/>
      <c r="F66" s="242"/>
      <c r="G66" s="242"/>
      <c r="H66" s="242"/>
      <c r="I66" s="242"/>
      <c r="J66" s="242"/>
      <c r="K66" s="242"/>
      <c r="L66" s="242"/>
      <c r="M66" s="242"/>
      <c r="N66" s="230">
        <f t="shared" si="2"/>
        <v>0</v>
      </c>
      <c r="O66" s="221"/>
      <c r="P66" s="221"/>
    </row>
    <row r="67" spans="1:16" ht="19.5" customHeight="1" x14ac:dyDescent="0.15">
      <c r="A67" s="221"/>
      <c r="B67" s="225" t="str">
        <f>IF('Basic Information'!C24="", "", 'Basic Information'!C24)</f>
        <v/>
      </c>
      <c r="C67" s="225" t="str">
        <f>IF('Basic Information'!D24="", "", 'Basic Information'!D24)</f>
        <v/>
      </c>
      <c r="D67" s="242"/>
      <c r="E67" s="242"/>
      <c r="F67" s="242"/>
      <c r="G67" s="242"/>
      <c r="H67" s="242"/>
      <c r="I67" s="242"/>
      <c r="J67" s="242"/>
      <c r="K67" s="242"/>
      <c r="L67" s="242"/>
      <c r="M67" s="242"/>
      <c r="N67" s="230">
        <f t="shared" si="2"/>
        <v>0</v>
      </c>
      <c r="O67" s="221"/>
      <c r="P67" s="221"/>
    </row>
    <row r="68" spans="1:16" ht="19.5" customHeight="1" x14ac:dyDescent="0.15">
      <c r="A68" s="221"/>
      <c r="B68" s="225" t="str">
        <f>IF('Basic Information'!C25="", "", 'Basic Information'!C25)</f>
        <v/>
      </c>
      <c r="C68" s="225" t="str">
        <f>IF('Basic Information'!D25="", "", 'Basic Information'!D25)</f>
        <v/>
      </c>
      <c r="D68" s="242"/>
      <c r="E68" s="242"/>
      <c r="F68" s="242"/>
      <c r="G68" s="242"/>
      <c r="H68" s="242"/>
      <c r="I68" s="242"/>
      <c r="J68" s="242"/>
      <c r="K68" s="242"/>
      <c r="L68" s="242"/>
      <c r="M68" s="242"/>
      <c r="N68" s="230">
        <f t="shared" si="2"/>
        <v>0</v>
      </c>
      <c r="O68" s="221"/>
      <c r="P68" s="221"/>
    </row>
    <row r="69" spans="1:16" ht="19.5" customHeight="1" x14ac:dyDescent="0.15">
      <c r="A69" s="221"/>
      <c r="B69" s="225" t="str">
        <f>IF('Basic Information'!C26="", "", 'Basic Information'!C26)</f>
        <v/>
      </c>
      <c r="C69" s="225" t="str">
        <f>IF('Basic Information'!D26="", "", 'Basic Information'!D26)</f>
        <v/>
      </c>
      <c r="D69" s="242"/>
      <c r="E69" s="242"/>
      <c r="F69" s="242"/>
      <c r="G69" s="242"/>
      <c r="H69" s="242"/>
      <c r="I69" s="242"/>
      <c r="J69" s="242"/>
      <c r="K69" s="242"/>
      <c r="L69" s="242"/>
      <c r="M69" s="242"/>
      <c r="N69" s="230">
        <f t="shared" si="2"/>
        <v>0</v>
      </c>
      <c r="O69" s="221"/>
      <c r="P69" s="221"/>
    </row>
    <row r="70" spans="1:16" ht="19.5" customHeight="1" x14ac:dyDescent="0.15">
      <c r="A70" s="221"/>
      <c r="B70" s="225" t="str">
        <f>IF('Basic Information'!C27="", "", 'Basic Information'!C27)</f>
        <v/>
      </c>
      <c r="C70" s="225" t="str">
        <f>IF('Basic Information'!D27="", "", 'Basic Information'!D27)</f>
        <v/>
      </c>
      <c r="D70" s="242"/>
      <c r="E70" s="242"/>
      <c r="F70" s="242"/>
      <c r="G70" s="242"/>
      <c r="H70" s="242"/>
      <c r="I70" s="242"/>
      <c r="J70" s="242"/>
      <c r="K70" s="242"/>
      <c r="L70" s="242"/>
      <c r="M70" s="242"/>
      <c r="N70" s="230">
        <f t="shared" si="2"/>
        <v>0</v>
      </c>
      <c r="O70" s="221"/>
      <c r="P70" s="221"/>
    </row>
    <row r="71" spans="1:16" ht="19.5" customHeight="1" x14ac:dyDescent="0.15">
      <c r="A71" s="221"/>
      <c r="B71" s="225" t="str">
        <f>IF('Basic Information'!C28="", "", 'Basic Information'!C28)</f>
        <v/>
      </c>
      <c r="C71" s="225" t="str">
        <f>IF('Basic Information'!D28="", "", 'Basic Information'!D28)</f>
        <v/>
      </c>
      <c r="D71" s="242"/>
      <c r="E71" s="242"/>
      <c r="F71" s="242"/>
      <c r="G71" s="242"/>
      <c r="H71" s="242"/>
      <c r="I71" s="242"/>
      <c r="J71" s="242"/>
      <c r="K71" s="242"/>
      <c r="L71" s="242"/>
      <c r="M71" s="242"/>
      <c r="N71" s="230">
        <f t="shared" si="2"/>
        <v>0</v>
      </c>
      <c r="O71" s="221"/>
      <c r="P71" s="221"/>
    </row>
    <row r="72" spans="1:16" ht="19.5" customHeight="1" x14ac:dyDescent="0.15">
      <c r="A72" s="221"/>
      <c r="B72" s="225" t="str">
        <f>IF('Basic Information'!C29="", "", 'Basic Information'!C29)</f>
        <v/>
      </c>
      <c r="C72" s="225" t="str">
        <f>IF('Basic Information'!D29="", "", 'Basic Information'!D29)</f>
        <v/>
      </c>
      <c r="D72" s="242"/>
      <c r="E72" s="242"/>
      <c r="F72" s="242"/>
      <c r="G72" s="242"/>
      <c r="H72" s="242"/>
      <c r="I72" s="242"/>
      <c r="J72" s="242"/>
      <c r="K72" s="242"/>
      <c r="L72" s="242"/>
      <c r="M72" s="242"/>
      <c r="N72" s="230">
        <f t="shared" si="2"/>
        <v>0</v>
      </c>
      <c r="O72" s="221"/>
      <c r="P72" s="221"/>
    </row>
    <row r="73" spans="1:16" ht="19.5" customHeight="1" x14ac:dyDescent="0.15">
      <c r="A73" s="221"/>
      <c r="B73" s="225" t="str">
        <f>IF('Basic Information'!C30="", "", 'Basic Information'!C30)</f>
        <v/>
      </c>
      <c r="C73" s="225" t="str">
        <f>IF('Basic Information'!D30="", "", 'Basic Information'!D30)</f>
        <v/>
      </c>
      <c r="D73" s="242"/>
      <c r="E73" s="242"/>
      <c r="F73" s="242"/>
      <c r="G73" s="242"/>
      <c r="H73" s="242"/>
      <c r="I73" s="242"/>
      <c r="J73" s="242"/>
      <c r="K73" s="242"/>
      <c r="L73" s="242"/>
      <c r="M73" s="242"/>
      <c r="N73" s="230">
        <f t="shared" si="2"/>
        <v>0</v>
      </c>
      <c r="O73" s="221"/>
      <c r="P73" s="221"/>
    </row>
    <row r="74" spans="1:16" ht="19.5" customHeight="1" x14ac:dyDescent="0.15">
      <c r="A74" s="221"/>
      <c r="B74" s="225" t="str">
        <f>IF('Basic Information'!C31="", "", 'Basic Information'!C31)</f>
        <v/>
      </c>
      <c r="C74" s="225" t="str">
        <f>IF('Basic Information'!D31="", "", 'Basic Information'!D31)</f>
        <v/>
      </c>
      <c r="D74" s="242"/>
      <c r="E74" s="242"/>
      <c r="F74" s="242"/>
      <c r="G74" s="242"/>
      <c r="H74" s="242"/>
      <c r="I74" s="242"/>
      <c r="J74" s="242"/>
      <c r="K74" s="242"/>
      <c r="L74" s="242"/>
      <c r="M74" s="242"/>
      <c r="N74" s="230">
        <f t="shared" si="2"/>
        <v>0</v>
      </c>
      <c r="O74" s="221"/>
      <c r="P74" s="221"/>
    </row>
    <row r="75" spans="1:16" ht="19.5" customHeight="1" x14ac:dyDescent="0.15">
      <c r="A75" s="221"/>
      <c r="B75" s="225" t="str">
        <f>IF('Basic Information'!C32="", "", 'Basic Information'!C32)</f>
        <v/>
      </c>
      <c r="C75" s="225" t="str">
        <f>IF('Basic Information'!D32="", "", 'Basic Information'!D32)</f>
        <v/>
      </c>
      <c r="D75" s="242"/>
      <c r="E75" s="242"/>
      <c r="F75" s="242"/>
      <c r="G75" s="242"/>
      <c r="H75" s="242"/>
      <c r="I75" s="242"/>
      <c r="J75" s="242"/>
      <c r="K75" s="242"/>
      <c r="L75" s="242"/>
      <c r="M75" s="242"/>
      <c r="N75" s="230">
        <f t="shared" si="2"/>
        <v>0</v>
      </c>
      <c r="O75" s="221"/>
      <c r="P75" s="221"/>
    </row>
    <row r="76" spans="1:16" ht="19.5" customHeight="1" x14ac:dyDescent="0.15">
      <c r="A76" s="221"/>
      <c r="B76" s="225" t="str">
        <f>IF('Basic Information'!C33="", "", 'Basic Information'!C33)</f>
        <v/>
      </c>
      <c r="C76" s="225" t="str">
        <f>IF('Basic Information'!D33="", "", 'Basic Information'!D33)</f>
        <v/>
      </c>
      <c r="D76" s="242"/>
      <c r="E76" s="242"/>
      <c r="F76" s="242"/>
      <c r="G76" s="242"/>
      <c r="H76" s="242"/>
      <c r="I76" s="242"/>
      <c r="J76" s="242"/>
      <c r="K76" s="242"/>
      <c r="L76" s="242"/>
      <c r="M76" s="242"/>
      <c r="N76" s="230">
        <f t="shared" si="2"/>
        <v>0</v>
      </c>
      <c r="O76" s="221"/>
      <c r="P76" s="221"/>
    </row>
    <row r="77" spans="1:16" ht="19.5" customHeight="1" x14ac:dyDescent="0.15">
      <c r="A77" s="221"/>
      <c r="B77" s="225" t="str">
        <f>IF('Basic Information'!C34="", "", 'Basic Information'!C34)</f>
        <v/>
      </c>
      <c r="C77" s="225" t="str">
        <f>IF('Basic Information'!D34="", "", 'Basic Information'!D34)</f>
        <v/>
      </c>
      <c r="D77" s="242"/>
      <c r="E77" s="242"/>
      <c r="F77" s="242"/>
      <c r="G77" s="242"/>
      <c r="H77" s="242"/>
      <c r="I77" s="242"/>
      <c r="J77" s="242"/>
      <c r="K77" s="242"/>
      <c r="L77" s="242"/>
      <c r="M77" s="242"/>
      <c r="N77" s="230">
        <f t="shared" si="2"/>
        <v>0</v>
      </c>
      <c r="O77" s="221"/>
      <c r="P77" s="221"/>
    </row>
    <row r="78" spans="1:16" ht="19.5" customHeight="1" x14ac:dyDescent="0.15">
      <c r="A78" s="221"/>
      <c r="B78" s="225" t="str">
        <f>IF('Basic Information'!C35="", "", 'Basic Information'!C35)</f>
        <v/>
      </c>
      <c r="C78" s="225" t="str">
        <f>IF('Basic Information'!D35="", "", 'Basic Information'!D35)</f>
        <v/>
      </c>
      <c r="D78" s="242"/>
      <c r="E78" s="242"/>
      <c r="F78" s="242"/>
      <c r="G78" s="242"/>
      <c r="H78" s="242"/>
      <c r="I78" s="242"/>
      <c r="J78" s="242"/>
      <c r="K78" s="242"/>
      <c r="L78" s="242"/>
      <c r="M78" s="242"/>
      <c r="N78" s="230">
        <f t="shared" si="2"/>
        <v>0</v>
      </c>
      <c r="O78" s="221"/>
      <c r="P78" s="221"/>
    </row>
    <row r="79" spans="1:16" ht="19.5" customHeight="1" x14ac:dyDescent="0.15">
      <c r="A79" s="221"/>
      <c r="B79" s="225" t="str">
        <f>IF('Basic Information'!C36="", "", 'Basic Information'!C36)</f>
        <v/>
      </c>
      <c r="C79" s="225" t="str">
        <f>IF('Basic Information'!D36="", "", 'Basic Information'!D36)</f>
        <v/>
      </c>
      <c r="D79" s="242"/>
      <c r="E79" s="242"/>
      <c r="F79" s="242"/>
      <c r="G79" s="242"/>
      <c r="H79" s="242"/>
      <c r="I79" s="242"/>
      <c r="J79" s="242"/>
      <c r="K79" s="242"/>
      <c r="L79" s="242"/>
      <c r="M79" s="242"/>
      <c r="N79" s="230">
        <f t="shared" si="2"/>
        <v>0</v>
      </c>
      <c r="O79" s="221"/>
      <c r="P79" s="221"/>
    </row>
    <row r="80" spans="1:16" ht="19.5" customHeight="1" x14ac:dyDescent="0.15">
      <c r="A80" s="221"/>
      <c r="B80" s="225" t="str">
        <f>IF('Basic Information'!C37="", "", 'Basic Information'!C37)</f>
        <v/>
      </c>
      <c r="C80" s="225" t="str">
        <f>IF('Basic Information'!D37="", "", 'Basic Information'!D37)</f>
        <v/>
      </c>
      <c r="D80" s="242"/>
      <c r="E80" s="242"/>
      <c r="F80" s="242"/>
      <c r="G80" s="242"/>
      <c r="H80" s="242"/>
      <c r="I80" s="242"/>
      <c r="J80" s="242"/>
      <c r="K80" s="242"/>
      <c r="L80" s="242"/>
      <c r="M80" s="242"/>
      <c r="N80" s="230">
        <f t="shared" si="2"/>
        <v>0</v>
      </c>
      <c r="O80" s="221"/>
      <c r="P80" s="221"/>
    </row>
    <row r="81" spans="1:16" ht="19.5" customHeight="1" x14ac:dyDescent="0.15">
      <c r="A81" s="221"/>
      <c r="B81" s="225" t="str">
        <f>IF('Basic Information'!C38="", "", 'Basic Information'!C38)</f>
        <v/>
      </c>
      <c r="C81" s="225" t="str">
        <f>IF('Basic Information'!D38="", "", 'Basic Information'!D38)</f>
        <v/>
      </c>
      <c r="D81" s="242"/>
      <c r="E81" s="242"/>
      <c r="F81" s="242"/>
      <c r="G81" s="242"/>
      <c r="H81" s="242"/>
      <c r="I81" s="242"/>
      <c r="J81" s="242"/>
      <c r="K81" s="242"/>
      <c r="L81" s="242"/>
      <c r="M81" s="242"/>
      <c r="N81" s="230">
        <f t="shared" si="2"/>
        <v>0</v>
      </c>
      <c r="O81" s="221"/>
      <c r="P81" s="221"/>
    </row>
    <row r="82" spans="1:16" ht="19.5" customHeight="1" x14ac:dyDescent="0.15">
      <c r="A82" s="221"/>
      <c r="B82" s="225" t="str">
        <f>IF('Basic Information'!C39="", "", 'Basic Information'!C39)</f>
        <v/>
      </c>
      <c r="C82" s="225" t="str">
        <f>IF('Basic Information'!D39="", "", 'Basic Information'!D39)</f>
        <v/>
      </c>
      <c r="D82" s="242"/>
      <c r="E82" s="242"/>
      <c r="F82" s="242"/>
      <c r="G82" s="242"/>
      <c r="H82" s="242"/>
      <c r="I82" s="242"/>
      <c r="J82" s="242"/>
      <c r="K82" s="242"/>
      <c r="L82" s="242"/>
      <c r="M82" s="242"/>
      <c r="N82" s="230">
        <f t="shared" ref="N82:N87" si="3">SUMPRODUCT(D41:M41, D82:M82)</f>
        <v>0</v>
      </c>
      <c r="O82" s="221"/>
      <c r="P82" s="221"/>
    </row>
    <row r="83" spans="1:16" ht="19.5" customHeight="1" x14ac:dyDescent="0.15">
      <c r="A83" s="221"/>
      <c r="B83" s="225" t="str">
        <f>IF('Basic Information'!C40="", "", 'Basic Information'!C40)</f>
        <v/>
      </c>
      <c r="C83" s="225" t="str">
        <f>IF('Basic Information'!D40="", "", 'Basic Information'!D40)</f>
        <v/>
      </c>
      <c r="D83" s="242"/>
      <c r="E83" s="242"/>
      <c r="F83" s="242"/>
      <c r="G83" s="242"/>
      <c r="H83" s="242"/>
      <c r="I83" s="242"/>
      <c r="J83" s="242"/>
      <c r="K83" s="242"/>
      <c r="L83" s="242"/>
      <c r="M83" s="242"/>
      <c r="N83" s="230">
        <f t="shared" si="3"/>
        <v>0</v>
      </c>
      <c r="O83" s="221"/>
      <c r="P83" s="221"/>
    </row>
    <row r="84" spans="1:16" ht="19.5" customHeight="1" x14ac:dyDescent="0.15">
      <c r="A84" s="221"/>
      <c r="B84" s="225" t="str">
        <f>IF('Basic Information'!C41="", "", 'Basic Information'!C41)</f>
        <v/>
      </c>
      <c r="C84" s="225" t="str">
        <f>IF('Basic Information'!D41="", "", 'Basic Information'!D41)</f>
        <v/>
      </c>
      <c r="D84" s="242"/>
      <c r="E84" s="242"/>
      <c r="F84" s="242"/>
      <c r="G84" s="242"/>
      <c r="H84" s="242"/>
      <c r="I84" s="242"/>
      <c r="J84" s="242"/>
      <c r="K84" s="242"/>
      <c r="L84" s="242"/>
      <c r="M84" s="242"/>
      <c r="N84" s="230">
        <f t="shared" si="3"/>
        <v>0</v>
      </c>
      <c r="O84" s="221"/>
      <c r="P84" s="221"/>
    </row>
    <row r="85" spans="1:16" ht="19.5" customHeight="1" x14ac:dyDescent="0.15">
      <c r="A85" s="221"/>
      <c r="B85" s="225" t="str">
        <f>IF('Basic Information'!C42="", "", 'Basic Information'!C42)</f>
        <v/>
      </c>
      <c r="C85" s="225" t="str">
        <f>IF('Basic Information'!D42="", "", 'Basic Information'!D42)</f>
        <v/>
      </c>
      <c r="D85" s="242"/>
      <c r="E85" s="242"/>
      <c r="F85" s="242"/>
      <c r="G85" s="242"/>
      <c r="H85" s="242"/>
      <c r="I85" s="242"/>
      <c r="J85" s="242"/>
      <c r="K85" s="242"/>
      <c r="L85" s="242"/>
      <c r="M85" s="242"/>
      <c r="N85" s="230">
        <f t="shared" si="3"/>
        <v>0</v>
      </c>
      <c r="O85" s="221"/>
      <c r="P85" s="221"/>
    </row>
    <row r="86" spans="1:16" ht="19.5" customHeight="1" x14ac:dyDescent="0.15">
      <c r="A86" s="221"/>
      <c r="B86" s="225" t="str">
        <f>IF('Basic Information'!C43="", "", 'Basic Information'!C43)</f>
        <v/>
      </c>
      <c r="C86" s="225" t="str">
        <f>IF('Basic Information'!D43="", "", 'Basic Information'!D43)</f>
        <v/>
      </c>
      <c r="D86" s="242"/>
      <c r="E86" s="242"/>
      <c r="F86" s="242"/>
      <c r="G86" s="242"/>
      <c r="H86" s="242"/>
      <c r="I86" s="242"/>
      <c r="J86" s="242"/>
      <c r="K86" s="242"/>
      <c r="L86" s="242"/>
      <c r="M86" s="242"/>
      <c r="N86" s="230">
        <f t="shared" si="3"/>
        <v>0</v>
      </c>
      <c r="O86" s="221"/>
      <c r="P86" s="221"/>
    </row>
    <row r="87" spans="1:16" ht="19.5" customHeight="1" x14ac:dyDescent="0.15">
      <c r="A87" s="221"/>
      <c r="B87" s="225" t="str">
        <f>IF('Basic Information'!C44="", "", 'Basic Information'!C44)</f>
        <v/>
      </c>
      <c r="C87" s="225" t="str">
        <f>IF('Basic Information'!D44="", "", 'Basic Information'!D44)</f>
        <v/>
      </c>
      <c r="D87" s="242"/>
      <c r="E87" s="242"/>
      <c r="F87" s="242"/>
      <c r="G87" s="242"/>
      <c r="H87" s="242"/>
      <c r="I87" s="242"/>
      <c r="J87" s="242"/>
      <c r="K87" s="242"/>
      <c r="L87" s="242"/>
      <c r="M87" s="242"/>
      <c r="N87" s="230">
        <f t="shared" si="3"/>
        <v>0</v>
      </c>
      <c r="O87" s="221"/>
      <c r="P87" s="221"/>
    </row>
    <row r="88" spans="1:16" ht="19.5" customHeight="1" x14ac:dyDescent="0.15">
      <c r="A88" s="221"/>
      <c r="B88" s="333" t="s">
        <v>476</v>
      </c>
      <c r="C88" s="334"/>
      <c r="D88" s="334"/>
      <c r="E88" s="334"/>
      <c r="F88" s="335"/>
      <c r="G88" s="221"/>
      <c r="H88" s="221"/>
      <c r="I88" s="221"/>
      <c r="J88" s="221"/>
      <c r="K88" s="221"/>
      <c r="L88" s="221"/>
      <c r="M88" s="221"/>
      <c r="N88" s="221"/>
      <c r="O88" s="221"/>
      <c r="P88" s="221"/>
    </row>
    <row r="89" spans="1:16" ht="19.5" customHeight="1" x14ac:dyDescent="0.15">
      <c r="A89" s="221"/>
      <c r="B89" s="231"/>
      <c r="C89" s="231"/>
      <c r="D89" s="231"/>
      <c r="E89" s="231"/>
      <c r="F89" s="231"/>
      <c r="G89" s="221"/>
      <c r="H89" s="221"/>
      <c r="I89" s="221"/>
      <c r="J89" s="221"/>
      <c r="K89" s="221"/>
      <c r="L89" s="221"/>
      <c r="M89" s="221"/>
      <c r="N89" s="221"/>
      <c r="O89" s="221"/>
      <c r="P89" s="221"/>
    </row>
    <row r="90" spans="1:16" ht="19.5" customHeight="1" x14ac:dyDescent="0.15">
      <c r="A90" s="232"/>
      <c r="B90" s="233"/>
      <c r="C90" s="233"/>
      <c r="D90" s="234"/>
      <c r="E90" s="235"/>
      <c r="F90" s="234"/>
      <c r="G90" s="234"/>
      <c r="H90" s="234"/>
      <c r="I90" s="234"/>
      <c r="J90" s="234"/>
      <c r="K90" s="234"/>
      <c r="L90" s="234"/>
      <c r="M90" s="234"/>
      <c r="N90" s="234"/>
      <c r="O90" s="234"/>
      <c r="P90" s="232"/>
    </row>
    <row r="91" spans="1:16" s="326" customFormat="1" ht="19.5" customHeight="1" x14ac:dyDescent="0.15">
      <c r="A91" s="232"/>
      <c r="B91" s="223" t="s">
        <v>141</v>
      </c>
      <c r="C91" s="325"/>
      <c r="D91" s="234"/>
      <c r="E91" s="235"/>
      <c r="F91" s="234"/>
      <c r="G91" s="234"/>
      <c r="H91" s="234"/>
      <c r="I91" s="234"/>
      <c r="J91" s="234"/>
      <c r="K91" s="234"/>
      <c r="L91" s="234"/>
      <c r="M91" s="234"/>
      <c r="N91" s="234"/>
      <c r="O91" s="234"/>
      <c r="P91" s="232"/>
    </row>
    <row r="92" spans="1:16" ht="19.5" customHeight="1" x14ac:dyDescent="0.15">
      <c r="A92" s="232"/>
      <c r="C92" s="232"/>
      <c r="D92" s="327" t="s">
        <v>473</v>
      </c>
      <c r="E92" s="232"/>
      <c r="F92" s="232"/>
      <c r="G92" s="232"/>
      <c r="H92" s="232"/>
      <c r="I92" s="232"/>
      <c r="J92" s="232"/>
      <c r="K92" s="232"/>
      <c r="L92" s="221"/>
      <c r="M92" s="221"/>
      <c r="N92" s="221"/>
      <c r="O92" s="221"/>
      <c r="P92" s="221"/>
    </row>
    <row r="93" spans="1:16" ht="19.5" customHeight="1" x14ac:dyDescent="0.15">
      <c r="A93" s="221"/>
      <c r="B93" s="224" t="s">
        <v>142</v>
      </c>
      <c r="C93" s="221"/>
      <c r="D93" s="328"/>
      <c r="E93" s="328"/>
      <c r="F93" s="328"/>
      <c r="G93" s="328"/>
      <c r="H93" s="328"/>
      <c r="I93" s="221"/>
      <c r="J93" s="221"/>
      <c r="K93" s="221"/>
      <c r="L93" s="221"/>
      <c r="M93" s="221"/>
      <c r="N93" s="221"/>
      <c r="O93" s="221"/>
      <c r="P93" s="221"/>
    </row>
    <row r="94" spans="1:16" ht="64.5" customHeight="1" x14ac:dyDescent="0.15">
      <c r="A94" s="221"/>
      <c r="B94" s="338" t="s">
        <v>34</v>
      </c>
      <c r="C94" s="338" t="s">
        <v>38</v>
      </c>
      <c r="D94" s="244"/>
      <c r="E94" s="244"/>
      <c r="F94" s="244"/>
      <c r="G94" s="244"/>
      <c r="H94" s="244"/>
      <c r="I94" s="336" t="s">
        <v>146</v>
      </c>
      <c r="J94" s="336" t="s">
        <v>148</v>
      </c>
      <c r="K94" s="336" t="s">
        <v>149</v>
      </c>
      <c r="L94" s="336" t="s">
        <v>150</v>
      </c>
      <c r="M94" s="336" t="s">
        <v>151</v>
      </c>
      <c r="N94" s="336" t="s">
        <v>394</v>
      </c>
      <c r="O94" s="336" t="s">
        <v>392</v>
      </c>
      <c r="P94" s="221"/>
    </row>
    <row r="95" spans="1:16" s="318" customFormat="1" ht="64.5" customHeight="1" x14ac:dyDescent="0.15">
      <c r="A95" s="221"/>
      <c r="B95" s="338"/>
      <c r="C95" s="338"/>
      <c r="D95" s="244"/>
      <c r="E95" s="244"/>
      <c r="F95" s="244"/>
      <c r="G95" s="244"/>
      <c r="H95" s="244"/>
      <c r="I95" s="336"/>
      <c r="J95" s="336"/>
      <c r="K95" s="336"/>
      <c r="L95" s="336"/>
      <c r="M95" s="336"/>
      <c r="N95" s="336"/>
      <c r="O95" s="336"/>
      <c r="P95" s="221"/>
    </row>
    <row r="96" spans="1:16" ht="39" customHeight="1" x14ac:dyDescent="0.15">
      <c r="A96" s="221"/>
      <c r="B96" s="337"/>
      <c r="C96" s="337"/>
      <c r="D96" s="343" t="s">
        <v>460</v>
      </c>
      <c r="E96" s="344"/>
      <c r="F96" s="344"/>
      <c r="G96" s="344"/>
      <c r="H96" s="344"/>
      <c r="I96" s="337"/>
      <c r="J96" s="337"/>
      <c r="K96" s="337"/>
      <c r="L96" s="337"/>
      <c r="M96" s="337"/>
      <c r="N96" s="337"/>
      <c r="O96" s="337"/>
      <c r="P96" s="221"/>
    </row>
    <row r="97" spans="1:16" ht="19.5" customHeight="1" x14ac:dyDescent="0.15">
      <c r="A97" s="221"/>
      <c r="B97" s="225" t="str">
        <f>IF('Basic Information'!C7="", "", 'Basic Information'!C7)</f>
        <v/>
      </c>
      <c r="C97" s="225" t="str">
        <f>IF('Basic Information'!D7="", "", 'Basic Information'!D7)</f>
        <v/>
      </c>
      <c r="D97" s="241"/>
      <c r="E97" s="241"/>
      <c r="F97" s="241"/>
      <c r="G97" s="241"/>
      <c r="H97" s="241"/>
      <c r="I97" s="241"/>
      <c r="J97" s="241"/>
      <c r="K97" s="241"/>
      <c r="L97" s="241"/>
      <c r="M97" s="241"/>
      <c r="N97" s="226" t="str">
        <f>IF(SUM(D97:M97)=0,"",SUM(D97:M97))</f>
        <v/>
      </c>
      <c r="O97" s="236" t="str">
        <f t="shared" ref="O97:O134" si="4">IF(SUM(D9:M9)-SUM(D97:M97)=0, "", N9-N97)</f>
        <v/>
      </c>
      <c r="P97" s="221"/>
    </row>
    <row r="98" spans="1:16" ht="19.5" customHeight="1" x14ac:dyDescent="0.15">
      <c r="A98" s="221"/>
      <c r="B98" s="225" t="str">
        <f>IF('Basic Information'!C8="", "", 'Basic Information'!C8)</f>
        <v/>
      </c>
      <c r="C98" s="225" t="str">
        <f>IF('Basic Information'!D8="", "", 'Basic Information'!D8)</f>
        <v/>
      </c>
      <c r="D98" s="241"/>
      <c r="E98" s="241"/>
      <c r="F98" s="241"/>
      <c r="G98" s="241"/>
      <c r="H98" s="241"/>
      <c r="I98" s="241"/>
      <c r="J98" s="241"/>
      <c r="K98" s="241"/>
      <c r="L98" s="241"/>
      <c r="M98" s="241"/>
      <c r="N98" s="226" t="str">
        <f>IF(SUM(D98:M98)=0,"",SUM(D98:M98))</f>
        <v/>
      </c>
      <c r="O98" s="236" t="str">
        <f t="shared" si="4"/>
        <v/>
      </c>
      <c r="P98" s="221"/>
    </row>
    <row r="99" spans="1:16" ht="19.5" customHeight="1" x14ac:dyDescent="0.15">
      <c r="A99" s="221"/>
      <c r="B99" s="225" t="str">
        <f>IF('Basic Information'!C9="", "", 'Basic Information'!C9)</f>
        <v/>
      </c>
      <c r="C99" s="225" t="str">
        <f>IF('Basic Information'!D9="", "", 'Basic Information'!D9)</f>
        <v/>
      </c>
      <c r="D99" s="241"/>
      <c r="E99" s="241"/>
      <c r="F99" s="241"/>
      <c r="G99" s="241"/>
      <c r="H99" s="241"/>
      <c r="I99" s="241"/>
      <c r="J99" s="241"/>
      <c r="K99" s="241"/>
      <c r="L99" s="241"/>
      <c r="M99" s="241"/>
      <c r="N99" s="226" t="str">
        <f>IF(SUM(D99:M99)=0,"",SUM(D99:M99))</f>
        <v/>
      </c>
      <c r="O99" s="236" t="str">
        <f t="shared" si="4"/>
        <v/>
      </c>
      <c r="P99" s="221"/>
    </row>
    <row r="100" spans="1:16" ht="19.5" customHeight="1" x14ac:dyDescent="0.15">
      <c r="A100" s="221"/>
      <c r="B100" s="225" t="str">
        <f>IF('Basic Information'!C10="", "", 'Basic Information'!C10)</f>
        <v/>
      </c>
      <c r="C100" s="225" t="str">
        <f>IF('Basic Information'!D10="", "", 'Basic Information'!D10)</f>
        <v/>
      </c>
      <c r="D100" s="241"/>
      <c r="E100" s="241"/>
      <c r="F100" s="241"/>
      <c r="G100" s="241"/>
      <c r="H100" s="241"/>
      <c r="I100" s="241"/>
      <c r="J100" s="241"/>
      <c r="K100" s="241"/>
      <c r="L100" s="241"/>
      <c r="M100" s="241"/>
      <c r="N100" s="226" t="str">
        <f t="shared" ref="N100:N128" si="5">IF(SUM(D100:M100)=0,"",SUM(D100:M100))</f>
        <v/>
      </c>
      <c r="O100" s="236" t="str">
        <f t="shared" si="4"/>
        <v/>
      </c>
      <c r="P100" s="221"/>
    </row>
    <row r="101" spans="1:16" ht="19.5" customHeight="1" x14ac:dyDescent="0.15">
      <c r="A101" s="221"/>
      <c r="B101" s="225" t="str">
        <f>IF('Basic Information'!C11="", "", 'Basic Information'!C11)</f>
        <v/>
      </c>
      <c r="C101" s="225" t="str">
        <f>IF('Basic Information'!D11="", "", 'Basic Information'!D11)</f>
        <v/>
      </c>
      <c r="D101" s="241"/>
      <c r="E101" s="241"/>
      <c r="F101" s="241"/>
      <c r="G101" s="241"/>
      <c r="H101" s="241"/>
      <c r="I101" s="241"/>
      <c r="J101" s="241"/>
      <c r="K101" s="241"/>
      <c r="L101" s="241"/>
      <c r="M101" s="241"/>
      <c r="N101" s="226" t="str">
        <f t="shared" si="5"/>
        <v/>
      </c>
      <c r="O101" s="236" t="str">
        <f t="shared" si="4"/>
        <v/>
      </c>
      <c r="P101" s="221"/>
    </row>
    <row r="102" spans="1:16" ht="19.5" customHeight="1" x14ac:dyDescent="0.15">
      <c r="A102" s="221"/>
      <c r="B102" s="225" t="str">
        <f>IF('Basic Information'!C12="", "", 'Basic Information'!C12)</f>
        <v/>
      </c>
      <c r="C102" s="225" t="str">
        <f>IF('Basic Information'!D12="", "", 'Basic Information'!D12)</f>
        <v/>
      </c>
      <c r="D102" s="241"/>
      <c r="E102" s="241"/>
      <c r="F102" s="241"/>
      <c r="G102" s="241"/>
      <c r="H102" s="241"/>
      <c r="I102" s="241"/>
      <c r="J102" s="241"/>
      <c r="K102" s="241"/>
      <c r="L102" s="241"/>
      <c r="M102" s="241"/>
      <c r="N102" s="226" t="str">
        <f t="shared" si="5"/>
        <v/>
      </c>
      <c r="O102" s="236" t="str">
        <f t="shared" si="4"/>
        <v/>
      </c>
      <c r="P102" s="221"/>
    </row>
    <row r="103" spans="1:16" ht="19.5" customHeight="1" x14ac:dyDescent="0.15">
      <c r="A103" s="221"/>
      <c r="B103" s="225" t="str">
        <f>IF('Basic Information'!C13="", "", 'Basic Information'!C13)</f>
        <v/>
      </c>
      <c r="C103" s="225" t="str">
        <f>IF('Basic Information'!D13="", "", 'Basic Information'!D13)</f>
        <v/>
      </c>
      <c r="D103" s="241"/>
      <c r="E103" s="241"/>
      <c r="F103" s="241"/>
      <c r="G103" s="241"/>
      <c r="H103" s="241"/>
      <c r="I103" s="241"/>
      <c r="J103" s="241"/>
      <c r="K103" s="241"/>
      <c r="L103" s="241"/>
      <c r="M103" s="241"/>
      <c r="N103" s="226" t="str">
        <f t="shared" si="5"/>
        <v/>
      </c>
      <c r="O103" s="236" t="str">
        <f t="shared" si="4"/>
        <v/>
      </c>
      <c r="P103" s="221"/>
    </row>
    <row r="104" spans="1:16" ht="19.5" customHeight="1" x14ac:dyDescent="0.15">
      <c r="A104" s="221"/>
      <c r="B104" s="225" t="str">
        <f>IF('Basic Information'!C14="", "", 'Basic Information'!C14)</f>
        <v/>
      </c>
      <c r="C104" s="225" t="str">
        <f>IF('Basic Information'!D14="", "", 'Basic Information'!D14)</f>
        <v/>
      </c>
      <c r="D104" s="241"/>
      <c r="E104" s="241"/>
      <c r="F104" s="241"/>
      <c r="G104" s="241"/>
      <c r="H104" s="241"/>
      <c r="I104" s="241"/>
      <c r="J104" s="241"/>
      <c r="K104" s="241"/>
      <c r="L104" s="241"/>
      <c r="M104" s="241"/>
      <c r="N104" s="226" t="str">
        <f t="shared" si="5"/>
        <v/>
      </c>
      <c r="O104" s="236" t="str">
        <f t="shared" si="4"/>
        <v/>
      </c>
      <c r="P104" s="221"/>
    </row>
    <row r="105" spans="1:16" ht="19.5" customHeight="1" x14ac:dyDescent="0.15">
      <c r="A105" s="221"/>
      <c r="B105" s="225" t="str">
        <f>IF('Basic Information'!C15="", "", 'Basic Information'!C15)</f>
        <v/>
      </c>
      <c r="C105" s="225" t="str">
        <f>IF('Basic Information'!D15="", "", 'Basic Information'!D15)</f>
        <v/>
      </c>
      <c r="D105" s="241"/>
      <c r="E105" s="241"/>
      <c r="F105" s="241"/>
      <c r="G105" s="241"/>
      <c r="H105" s="241"/>
      <c r="I105" s="241"/>
      <c r="J105" s="241"/>
      <c r="K105" s="241"/>
      <c r="L105" s="241"/>
      <c r="M105" s="241"/>
      <c r="N105" s="226" t="str">
        <f t="shared" si="5"/>
        <v/>
      </c>
      <c r="O105" s="236" t="str">
        <f t="shared" si="4"/>
        <v/>
      </c>
      <c r="P105" s="221"/>
    </row>
    <row r="106" spans="1:16" ht="19.5" customHeight="1" x14ac:dyDescent="0.15">
      <c r="A106" s="221"/>
      <c r="B106" s="225" t="str">
        <f>IF('Basic Information'!C16="", "", 'Basic Information'!C16)</f>
        <v/>
      </c>
      <c r="C106" s="225" t="str">
        <f>IF('Basic Information'!D16="", "", 'Basic Information'!D16)</f>
        <v/>
      </c>
      <c r="D106" s="241"/>
      <c r="E106" s="241"/>
      <c r="F106" s="241"/>
      <c r="G106" s="241"/>
      <c r="H106" s="241"/>
      <c r="I106" s="241"/>
      <c r="J106" s="241"/>
      <c r="K106" s="241"/>
      <c r="L106" s="241"/>
      <c r="M106" s="241"/>
      <c r="N106" s="226" t="str">
        <f t="shared" si="5"/>
        <v/>
      </c>
      <c r="O106" s="236" t="str">
        <f t="shared" si="4"/>
        <v/>
      </c>
      <c r="P106" s="221"/>
    </row>
    <row r="107" spans="1:16" ht="19.5" customHeight="1" x14ac:dyDescent="0.15">
      <c r="A107" s="221"/>
      <c r="B107" s="225" t="str">
        <f>IF('Basic Information'!C17="", "", 'Basic Information'!C17)</f>
        <v/>
      </c>
      <c r="C107" s="225" t="str">
        <f>IF('Basic Information'!D17="", "", 'Basic Information'!D17)</f>
        <v/>
      </c>
      <c r="D107" s="241"/>
      <c r="E107" s="241"/>
      <c r="F107" s="241"/>
      <c r="G107" s="241"/>
      <c r="H107" s="241"/>
      <c r="I107" s="241"/>
      <c r="J107" s="241"/>
      <c r="K107" s="241"/>
      <c r="L107" s="241"/>
      <c r="M107" s="241"/>
      <c r="N107" s="226" t="str">
        <f t="shared" si="5"/>
        <v/>
      </c>
      <c r="O107" s="236" t="str">
        <f t="shared" si="4"/>
        <v/>
      </c>
      <c r="P107" s="221"/>
    </row>
    <row r="108" spans="1:16" ht="19.5" customHeight="1" x14ac:dyDescent="0.15">
      <c r="A108" s="221"/>
      <c r="B108" s="225" t="str">
        <f>IF('Basic Information'!C18="", "", 'Basic Information'!C18)</f>
        <v/>
      </c>
      <c r="C108" s="225" t="str">
        <f>IF('Basic Information'!D18="", "", 'Basic Information'!D18)</f>
        <v/>
      </c>
      <c r="D108" s="241"/>
      <c r="E108" s="241"/>
      <c r="F108" s="241"/>
      <c r="G108" s="241"/>
      <c r="H108" s="241"/>
      <c r="I108" s="241"/>
      <c r="J108" s="241"/>
      <c r="K108" s="241"/>
      <c r="L108" s="241"/>
      <c r="M108" s="241"/>
      <c r="N108" s="226" t="str">
        <f t="shared" si="5"/>
        <v/>
      </c>
      <c r="O108" s="236" t="str">
        <f t="shared" si="4"/>
        <v/>
      </c>
      <c r="P108" s="221"/>
    </row>
    <row r="109" spans="1:16" ht="19.5" customHeight="1" x14ac:dyDescent="0.15">
      <c r="A109" s="221"/>
      <c r="B109" s="225" t="str">
        <f>IF('Basic Information'!C19="", "", 'Basic Information'!C19)</f>
        <v/>
      </c>
      <c r="C109" s="225" t="str">
        <f>IF('Basic Information'!D19="", "", 'Basic Information'!D19)</f>
        <v/>
      </c>
      <c r="D109" s="241"/>
      <c r="E109" s="241"/>
      <c r="F109" s="241"/>
      <c r="G109" s="241"/>
      <c r="H109" s="241"/>
      <c r="I109" s="241"/>
      <c r="J109" s="241"/>
      <c r="K109" s="241"/>
      <c r="L109" s="241"/>
      <c r="M109" s="241"/>
      <c r="N109" s="226" t="str">
        <f t="shared" si="5"/>
        <v/>
      </c>
      <c r="O109" s="236" t="str">
        <f t="shared" si="4"/>
        <v/>
      </c>
      <c r="P109" s="221"/>
    </row>
    <row r="110" spans="1:16" ht="19.5" customHeight="1" x14ac:dyDescent="0.15">
      <c r="A110" s="221"/>
      <c r="B110" s="225" t="str">
        <f>IF('Basic Information'!C20="", "", 'Basic Information'!C20)</f>
        <v/>
      </c>
      <c r="C110" s="225" t="str">
        <f>IF('Basic Information'!D20="", "", 'Basic Information'!D20)</f>
        <v/>
      </c>
      <c r="D110" s="241"/>
      <c r="E110" s="241"/>
      <c r="F110" s="241"/>
      <c r="G110" s="241"/>
      <c r="H110" s="241"/>
      <c r="I110" s="241"/>
      <c r="J110" s="241"/>
      <c r="K110" s="241"/>
      <c r="L110" s="241"/>
      <c r="M110" s="241"/>
      <c r="N110" s="226" t="str">
        <f t="shared" si="5"/>
        <v/>
      </c>
      <c r="O110" s="236" t="str">
        <f t="shared" si="4"/>
        <v/>
      </c>
      <c r="P110" s="221"/>
    </row>
    <row r="111" spans="1:16" ht="19.5" customHeight="1" x14ac:dyDescent="0.15">
      <c r="A111" s="221"/>
      <c r="B111" s="225" t="str">
        <f>IF('Basic Information'!C21="", "", 'Basic Information'!C21)</f>
        <v/>
      </c>
      <c r="C111" s="225" t="str">
        <f>IF('Basic Information'!D21="", "", 'Basic Information'!D21)</f>
        <v/>
      </c>
      <c r="D111" s="241"/>
      <c r="E111" s="241"/>
      <c r="F111" s="241"/>
      <c r="G111" s="241"/>
      <c r="H111" s="241"/>
      <c r="I111" s="241"/>
      <c r="J111" s="241"/>
      <c r="K111" s="241"/>
      <c r="L111" s="241"/>
      <c r="M111" s="241"/>
      <c r="N111" s="226" t="str">
        <f t="shared" si="5"/>
        <v/>
      </c>
      <c r="O111" s="236" t="str">
        <f t="shared" si="4"/>
        <v/>
      </c>
      <c r="P111" s="221"/>
    </row>
    <row r="112" spans="1:16" ht="19.5" customHeight="1" x14ac:dyDescent="0.15">
      <c r="A112" s="221"/>
      <c r="B112" s="225" t="str">
        <f>IF('Basic Information'!C22="", "", 'Basic Information'!C22)</f>
        <v/>
      </c>
      <c r="C112" s="225" t="str">
        <f>IF('Basic Information'!D22="", "", 'Basic Information'!D22)</f>
        <v/>
      </c>
      <c r="D112" s="241"/>
      <c r="E112" s="241"/>
      <c r="F112" s="241"/>
      <c r="G112" s="241"/>
      <c r="H112" s="241"/>
      <c r="I112" s="241"/>
      <c r="J112" s="241"/>
      <c r="K112" s="241"/>
      <c r="L112" s="241"/>
      <c r="M112" s="241"/>
      <c r="N112" s="226" t="str">
        <f t="shared" si="5"/>
        <v/>
      </c>
      <c r="O112" s="236" t="str">
        <f t="shared" si="4"/>
        <v/>
      </c>
      <c r="P112" s="237"/>
    </row>
    <row r="113" spans="1:16" ht="19.5" customHeight="1" x14ac:dyDescent="0.15">
      <c r="A113" s="221"/>
      <c r="B113" s="225" t="str">
        <f>IF('Basic Information'!C23="", "", 'Basic Information'!C23)</f>
        <v/>
      </c>
      <c r="C113" s="225" t="str">
        <f>IF('Basic Information'!D23="", "", 'Basic Information'!D23)</f>
        <v/>
      </c>
      <c r="D113" s="241"/>
      <c r="E113" s="241"/>
      <c r="F113" s="241"/>
      <c r="G113" s="241"/>
      <c r="H113" s="241"/>
      <c r="I113" s="241"/>
      <c r="J113" s="241"/>
      <c r="K113" s="241"/>
      <c r="L113" s="241"/>
      <c r="M113" s="241"/>
      <c r="N113" s="226" t="str">
        <f t="shared" si="5"/>
        <v/>
      </c>
      <c r="O113" s="236" t="str">
        <f t="shared" si="4"/>
        <v/>
      </c>
      <c r="P113" s="237"/>
    </row>
    <row r="114" spans="1:16" ht="19.5" customHeight="1" x14ac:dyDescent="0.15">
      <c r="A114" s="221"/>
      <c r="B114" s="225" t="str">
        <f>IF('Basic Information'!C24="", "", 'Basic Information'!C24)</f>
        <v/>
      </c>
      <c r="C114" s="225" t="str">
        <f>IF('Basic Information'!D24="", "", 'Basic Information'!D24)</f>
        <v/>
      </c>
      <c r="D114" s="241"/>
      <c r="E114" s="241"/>
      <c r="F114" s="241"/>
      <c r="G114" s="241"/>
      <c r="H114" s="241"/>
      <c r="I114" s="241"/>
      <c r="J114" s="241"/>
      <c r="K114" s="241"/>
      <c r="L114" s="241"/>
      <c r="M114" s="241"/>
      <c r="N114" s="226" t="str">
        <f t="shared" si="5"/>
        <v/>
      </c>
      <c r="O114" s="236" t="str">
        <f t="shared" si="4"/>
        <v/>
      </c>
      <c r="P114" s="221"/>
    </row>
    <row r="115" spans="1:16" ht="19.5" customHeight="1" x14ac:dyDescent="0.15">
      <c r="A115" s="221"/>
      <c r="B115" s="225" t="str">
        <f>IF('Basic Information'!C25="", "", 'Basic Information'!C25)</f>
        <v/>
      </c>
      <c r="C115" s="225" t="str">
        <f>IF('Basic Information'!D25="", "", 'Basic Information'!D25)</f>
        <v/>
      </c>
      <c r="D115" s="241"/>
      <c r="E115" s="241"/>
      <c r="F115" s="241"/>
      <c r="G115" s="241"/>
      <c r="H115" s="241"/>
      <c r="I115" s="241"/>
      <c r="J115" s="241"/>
      <c r="K115" s="241"/>
      <c r="L115" s="241"/>
      <c r="M115" s="241"/>
      <c r="N115" s="226" t="str">
        <f t="shared" si="5"/>
        <v/>
      </c>
      <c r="O115" s="236" t="str">
        <f t="shared" si="4"/>
        <v/>
      </c>
      <c r="P115" s="221"/>
    </row>
    <row r="116" spans="1:16" ht="19.5" customHeight="1" x14ac:dyDescent="0.15">
      <c r="A116" s="221"/>
      <c r="B116" s="225" t="str">
        <f>IF('Basic Information'!C26="", "", 'Basic Information'!C26)</f>
        <v/>
      </c>
      <c r="C116" s="225" t="str">
        <f>IF('Basic Information'!D26="", "", 'Basic Information'!D26)</f>
        <v/>
      </c>
      <c r="D116" s="241"/>
      <c r="E116" s="241"/>
      <c r="F116" s="241"/>
      <c r="G116" s="241"/>
      <c r="H116" s="241"/>
      <c r="I116" s="241"/>
      <c r="J116" s="241"/>
      <c r="K116" s="241"/>
      <c r="L116" s="241"/>
      <c r="M116" s="241"/>
      <c r="N116" s="226" t="str">
        <f t="shared" si="5"/>
        <v/>
      </c>
      <c r="O116" s="236" t="str">
        <f t="shared" si="4"/>
        <v/>
      </c>
      <c r="P116" s="221"/>
    </row>
    <row r="117" spans="1:16" ht="19.5" customHeight="1" x14ac:dyDescent="0.15">
      <c r="A117" s="221"/>
      <c r="B117" s="225" t="str">
        <f>IF('Basic Information'!C27="", "", 'Basic Information'!C27)</f>
        <v/>
      </c>
      <c r="C117" s="225" t="str">
        <f>IF('Basic Information'!D27="", "", 'Basic Information'!D27)</f>
        <v/>
      </c>
      <c r="D117" s="241"/>
      <c r="E117" s="241"/>
      <c r="F117" s="241"/>
      <c r="G117" s="241"/>
      <c r="H117" s="241"/>
      <c r="I117" s="241"/>
      <c r="J117" s="241"/>
      <c r="K117" s="241"/>
      <c r="L117" s="241"/>
      <c r="M117" s="241"/>
      <c r="N117" s="226" t="str">
        <f t="shared" si="5"/>
        <v/>
      </c>
      <c r="O117" s="236" t="str">
        <f t="shared" si="4"/>
        <v/>
      </c>
      <c r="P117" s="221"/>
    </row>
    <row r="118" spans="1:16" ht="19.5" customHeight="1" x14ac:dyDescent="0.15">
      <c r="A118" s="221"/>
      <c r="B118" s="225" t="str">
        <f>IF('Basic Information'!C28="", "", 'Basic Information'!C28)</f>
        <v/>
      </c>
      <c r="C118" s="225" t="str">
        <f>IF('Basic Information'!D28="", "", 'Basic Information'!D28)</f>
        <v/>
      </c>
      <c r="D118" s="241"/>
      <c r="E118" s="241"/>
      <c r="F118" s="241"/>
      <c r="G118" s="241"/>
      <c r="H118" s="241"/>
      <c r="I118" s="241"/>
      <c r="J118" s="241"/>
      <c r="K118" s="241"/>
      <c r="L118" s="241"/>
      <c r="M118" s="241"/>
      <c r="N118" s="226" t="str">
        <f t="shared" si="5"/>
        <v/>
      </c>
      <c r="O118" s="236" t="str">
        <f t="shared" si="4"/>
        <v/>
      </c>
      <c r="P118" s="221"/>
    </row>
    <row r="119" spans="1:16" ht="19.5" customHeight="1" x14ac:dyDescent="0.15">
      <c r="A119" s="221"/>
      <c r="B119" s="225" t="str">
        <f>IF('Basic Information'!C29="", "", 'Basic Information'!C29)</f>
        <v/>
      </c>
      <c r="C119" s="225" t="str">
        <f>IF('Basic Information'!D29="", "", 'Basic Information'!D29)</f>
        <v/>
      </c>
      <c r="D119" s="241"/>
      <c r="E119" s="241"/>
      <c r="F119" s="241"/>
      <c r="G119" s="241"/>
      <c r="H119" s="241"/>
      <c r="I119" s="241"/>
      <c r="J119" s="241"/>
      <c r="K119" s="241"/>
      <c r="L119" s="241"/>
      <c r="M119" s="241"/>
      <c r="N119" s="226" t="str">
        <f t="shared" si="5"/>
        <v/>
      </c>
      <c r="O119" s="236" t="str">
        <f t="shared" si="4"/>
        <v/>
      </c>
      <c r="P119" s="221"/>
    </row>
    <row r="120" spans="1:16" ht="19.5" customHeight="1" x14ac:dyDescent="0.15">
      <c r="A120" s="221"/>
      <c r="B120" s="225" t="str">
        <f>IF('Basic Information'!C30="", "", 'Basic Information'!C30)</f>
        <v/>
      </c>
      <c r="C120" s="225" t="str">
        <f>IF('Basic Information'!D30="", "", 'Basic Information'!D30)</f>
        <v/>
      </c>
      <c r="D120" s="241"/>
      <c r="E120" s="241"/>
      <c r="F120" s="241"/>
      <c r="G120" s="241"/>
      <c r="H120" s="241"/>
      <c r="I120" s="241"/>
      <c r="J120" s="241"/>
      <c r="K120" s="241"/>
      <c r="L120" s="241"/>
      <c r="M120" s="241"/>
      <c r="N120" s="226" t="str">
        <f t="shared" si="5"/>
        <v/>
      </c>
      <c r="O120" s="236" t="str">
        <f t="shared" si="4"/>
        <v/>
      </c>
      <c r="P120" s="221"/>
    </row>
    <row r="121" spans="1:16" ht="19.5" customHeight="1" x14ac:dyDescent="0.15">
      <c r="A121" s="221"/>
      <c r="B121" s="225" t="str">
        <f>IF('Basic Information'!C31="", "", 'Basic Information'!C31)</f>
        <v/>
      </c>
      <c r="C121" s="225" t="str">
        <f>IF('Basic Information'!D31="", "", 'Basic Information'!D31)</f>
        <v/>
      </c>
      <c r="D121" s="241"/>
      <c r="E121" s="241"/>
      <c r="F121" s="241"/>
      <c r="G121" s="241"/>
      <c r="H121" s="241"/>
      <c r="I121" s="241"/>
      <c r="J121" s="241"/>
      <c r="K121" s="241"/>
      <c r="L121" s="241"/>
      <c r="M121" s="241"/>
      <c r="N121" s="226" t="str">
        <f t="shared" si="5"/>
        <v/>
      </c>
      <c r="O121" s="236" t="str">
        <f t="shared" si="4"/>
        <v/>
      </c>
      <c r="P121" s="221"/>
    </row>
    <row r="122" spans="1:16" ht="19.5" customHeight="1" x14ac:dyDescent="0.15">
      <c r="A122" s="221"/>
      <c r="B122" s="225" t="str">
        <f>IF('Basic Information'!C32="", "", 'Basic Information'!C32)</f>
        <v/>
      </c>
      <c r="C122" s="225" t="str">
        <f>IF('Basic Information'!D32="", "", 'Basic Information'!D32)</f>
        <v/>
      </c>
      <c r="D122" s="241"/>
      <c r="E122" s="241"/>
      <c r="F122" s="241"/>
      <c r="G122" s="241"/>
      <c r="H122" s="241"/>
      <c r="I122" s="241"/>
      <c r="J122" s="241"/>
      <c r="K122" s="241"/>
      <c r="L122" s="241"/>
      <c r="M122" s="241"/>
      <c r="N122" s="226" t="str">
        <f t="shared" si="5"/>
        <v/>
      </c>
      <c r="O122" s="236" t="str">
        <f t="shared" si="4"/>
        <v/>
      </c>
      <c r="P122" s="221"/>
    </row>
    <row r="123" spans="1:16" ht="19.5" customHeight="1" x14ac:dyDescent="0.15">
      <c r="A123" s="221"/>
      <c r="B123" s="225" t="str">
        <f>IF('Basic Information'!C33="", "", 'Basic Information'!C33)</f>
        <v/>
      </c>
      <c r="C123" s="225" t="str">
        <f>IF('Basic Information'!D33="", "", 'Basic Information'!D33)</f>
        <v/>
      </c>
      <c r="D123" s="241"/>
      <c r="E123" s="241"/>
      <c r="F123" s="241"/>
      <c r="G123" s="241"/>
      <c r="H123" s="241"/>
      <c r="I123" s="241"/>
      <c r="J123" s="241"/>
      <c r="K123" s="241"/>
      <c r="L123" s="241"/>
      <c r="M123" s="241"/>
      <c r="N123" s="226" t="str">
        <f t="shared" si="5"/>
        <v/>
      </c>
      <c r="O123" s="236" t="str">
        <f t="shared" si="4"/>
        <v/>
      </c>
      <c r="P123" s="221"/>
    </row>
    <row r="124" spans="1:16" ht="19.5" customHeight="1" x14ac:dyDescent="0.15">
      <c r="A124" s="221"/>
      <c r="B124" s="225" t="str">
        <f>IF('Basic Information'!C34="", "", 'Basic Information'!C34)</f>
        <v/>
      </c>
      <c r="C124" s="225" t="str">
        <f>IF('Basic Information'!D34="", "", 'Basic Information'!D34)</f>
        <v/>
      </c>
      <c r="D124" s="241"/>
      <c r="E124" s="241"/>
      <c r="F124" s="241"/>
      <c r="G124" s="241"/>
      <c r="H124" s="241"/>
      <c r="I124" s="241"/>
      <c r="J124" s="241"/>
      <c r="K124" s="241"/>
      <c r="L124" s="241"/>
      <c r="M124" s="241"/>
      <c r="N124" s="226" t="str">
        <f t="shared" si="5"/>
        <v/>
      </c>
      <c r="O124" s="236" t="str">
        <f t="shared" si="4"/>
        <v/>
      </c>
      <c r="P124" s="221"/>
    </row>
    <row r="125" spans="1:16" ht="19.5" customHeight="1" x14ac:dyDescent="0.15">
      <c r="A125" s="221"/>
      <c r="B125" s="225" t="str">
        <f>IF('Basic Information'!C35="", "", 'Basic Information'!C35)</f>
        <v/>
      </c>
      <c r="C125" s="225" t="str">
        <f>IF('Basic Information'!D35="", "", 'Basic Information'!D35)</f>
        <v/>
      </c>
      <c r="D125" s="241"/>
      <c r="E125" s="241"/>
      <c r="F125" s="241"/>
      <c r="G125" s="241"/>
      <c r="H125" s="241"/>
      <c r="I125" s="241"/>
      <c r="J125" s="241"/>
      <c r="K125" s="241"/>
      <c r="L125" s="241"/>
      <c r="M125" s="241"/>
      <c r="N125" s="226" t="str">
        <f t="shared" si="5"/>
        <v/>
      </c>
      <c r="O125" s="236" t="str">
        <f t="shared" si="4"/>
        <v/>
      </c>
      <c r="P125" s="221"/>
    </row>
    <row r="126" spans="1:16" ht="19.5" customHeight="1" x14ac:dyDescent="0.15">
      <c r="A126" s="221"/>
      <c r="B126" s="225" t="str">
        <f>IF('Basic Information'!C36="", "", 'Basic Information'!C36)</f>
        <v/>
      </c>
      <c r="C126" s="225" t="str">
        <f>IF('Basic Information'!D36="", "", 'Basic Information'!D36)</f>
        <v/>
      </c>
      <c r="D126" s="241"/>
      <c r="E126" s="241"/>
      <c r="F126" s="241"/>
      <c r="G126" s="241"/>
      <c r="H126" s="241"/>
      <c r="I126" s="241"/>
      <c r="J126" s="241"/>
      <c r="K126" s="241"/>
      <c r="L126" s="241"/>
      <c r="M126" s="241"/>
      <c r="N126" s="226" t="str">
        <f t="shared" si="5"/>
        <v/>
      </c>
      <c r="O126" s="236" t="str">
        <f t="shared" si="4"/>
        <v/>
      </c>
      <c r="P126" s="221"/>
    </row>
    <row r="127" spans="1:16" ht="19.5" customHeight="1" x14ac:dyDescent="0.15">
      <c r="A127" s="221"/>
      <c r="B127" s="225" t="str">
        <f>IF('Basic Information'!C37="", "", 'Basic Information'!C37)</f>
        <v/>
      </c>
      <c r="C127" s="225" t="str">
        <f>IF('Basic Information'!D37="", "", 'Basic Information'!D37)</f>
        <v/>
      </c>
      <c r="D127" s="241"/>
      <c r="E127" s="241"/>
      <c r="F127" s="241"/>
      <c r="G127" s="241"/>
      <c r="H127" s="241"/>
      <c r="I127" s="241"/>
      <c r="J127" s="241"/>
      <c r="K127" s="241"/>
      <c r="L127" s="241"/>
      <c r="M127" s="241"/>
      <c r="N127" s="226" t="str">
        <f t="shared" si="5"/>
        <v/>
      </c>
      <c r="O127" s="236" t="str">
        <f t="shared" si="4"/>
        <v/>
      </c>
      <c r="P127" s="221"/>
    </row>
    <row r="128" spans="1:16" ht="19.5" customHeight="1" x14ac:dyDescent="0.15">
      <c r="A128" s="221"/>
      <c r="B128" s="225" t="str">
        <f>IF('Basic Information'!C38="", "", 'Basic Information'!C38)</f>
        <v/>
      </c>
      <c r="C128" s="225" t="str">
        <f>IF('Basic Information'!D38="", "", 'Basic Information'!D38)</f>
        <v/>
      </c>
      <c r="D128" s="241"/>
      <c r="E128" s="241"/>
      <c r="F128" s="241"/>
      <c r="G128" s="241"/>
      <c r="H128" s="241"/>
      <c r="I128" s="241"/>
      <c r="J128" s="241"/>
      <c r="K128" s="241"/>
      <c r="L128" s="241"/>
      <c r="M128" s="241"/>
      <c r="N128" s="238" t="str">
        <f t="shared" si="5"/>
        <v/>
      </c>
      <c r="O128" s="236" t="str">
        <f t="shared" si="4"/>
        <v/>
      </c>
      <c r="P128" s="221"/>
    </row>
    <row r="129" spans="1:16" ht="19.5" customHeight="1" x14ac:dyDescent="0.15">
      <c r="A129" s="221"/>
      <c r="B129" s="225" t="str">
        <f>IF('Basic Information'!C39="", "", 'Basic Information'!C39)</f>
        <v/>
      </c>
      <c r="C129" s="225" t="str">
        <f>IF('Basic Information'!D39="", "", 'Basic Information'!D39)</f>
        <v/>
      </c>
      <c r="D129" s="241"/>
      <c r="E129" s="241"/>
      <c r="F129" s="241"/>
      <c r="G129" s="241"/>
      <c r="H129" s="241"/>
      <c r="I129" s="241"/>
      <c r="J129" s="241"/>
      <c r="K129" s="241"/>
      <c r="L129" s="241"/>
      <c r="M129" s="241"/>
      <c r="N129" s="238" t="str">
        <f t="shared" ref="N129:N134" si="6">IF(SUM(D129:M129)=0,"",SUM(D129:M129))</f>
        <v/>
      </c>
      <c r="O129" s="236" t="str">
        <f t="shared" si="4"/>
        <v/>
      </c>
      <c r="P129" s="221"/>
    </row>
    <row r="130" spans="1:16" ht="19.5" customHeight="1" x14ac:dyDescent="0.15">
      <c r="A130" s="221"/>
      <c r="B130" s="225" t="str">
        <f>IF('Basic Information'!C40="", "", 'Basic Information'!C40)</f>
        <v/>
      </c>
      <c r="C130" s="225" t="str">
        <f>IF('Basic Information'!D40="", "", 'Basic Information'!D40)</f>
        <v/>
      </c>
      <c r="D130" s="241"/>
      <c r="E130" s="241"/>
      <c r="F130" s="241"/>
      <c r="G130" s="241"/>
      <c r="H130" s="241"/>
      <c r="I130" s="241"/>
      <c r="J130" s="241"/>
      <c r="K130" s="241"/>
      <c r="L130" s="241"/>
      <c r="M130" s="241"/>
      <c r="N130" s="238" t="str">
        <f t="shared" si="6"/>
        <v/>
      </c>
      <c r="O130" s="236" t="str">
        <f t="shared" si="4"/>
        <v/>
      </c>
      <c r="P130" s="221"/>
    </row>
    <row r="131" spans="1:16" ht="19.5" customHeight="1" x14ac:dyDescent="0.15">
      <c r="A131" s="221"/>
      <c r="B131" s="225" t="str">
        <f>IF('Basic Information'!C41="", "", 'Basic Information'!C41)</f>
        <v/>
      </c>
      <c r="C131" s="225" t="str">
        <f>IF('Basic Information'!D41="", "", 'Basic Information'!D41)</f>
        <v/>
      </c>
      <c r="D131" s="241"/>
      <c r="E131" s="241"/>
      <c r="F131" s="241"/>
      <c r="G131" s="241"/>
      <c r="H131" s="241"/>
      <c r="I131" s="241"/>
      <c r="J131" s="241"/>
      <c r="K131" s="241"/>
      <c r="L131" s="241"/>
      <c r="M131" s="241"/>
      <c r="N131" s="238" t="str">
        <f t="shared" si="6"/>
        <v/>
      </c>
      <c r="O131" s="236" t="str">
        <f t="shared" si="4"/>
        <v/>
      </c>
      <c r="P131" s="221"/>
    </row>
    <row r="132" spans="1:16" ht="19.5" customHeight="1" x14ac:dyDescent="0.15">
      <c r="A132" s="221"/>
      <c r="B132" s="225" t="str">
        <f>IF('Basic Information'!C42="", "", 'Basic Information'!C42)</f>
        <v/>
      </c>
      <c r="C132" s="225" t="str">
        <f>IF('Basic Information'!D42="", "", 'Basic Information'!D42)</f>
        <v/>
      </c>
      <c r="D132" s="241"/>
      <c r="E132" s="241"/>
      <c r="F132" s="241"/>
      <c r="G132" s="241"/>
      <c r="H132" s="241"/>
      <c r="I132" s="241"/>
      <c r="J132" s="241"/>
      <c r="K132" s="241"/>
      <c r="L132" s="241"/>
      <c r="M132" s="241"/>
      <c r="N132" s="238" t="str">
        <f t="shared" si="6"/>
        <v/>
      </c>
      <c r="O132" s="236" t="str">
        <f t="shared" si="4"/>
        <v/>
      </c>
      <c r="P132" s="221"/>
    </row>
    <row r="133" spans="1:16" ht="19.5" customHeight="1" x14ac:dyDescent="0.15">
      <c r="A133" s="221"/>
      <c r="B133" s="225" t="str">
        <f>IF('Basic Information'!C43="", "", 'Basic Information'!C43)</f>
        <v/>
      </c>
      <c r="C133" s="225" t="str">
        <f>IF('Basic Information'!D43="", "", 'Basic Information'!D43)</f>
        <v/>
      </c>
      <c r="D133" s="241"/>
      <c r="E133" s="241"/>
      <c r="F133" s="241"/>
      <c r="G133" s="241"/>
      <c r="H133" s="241"/>
      <c r="I133" s="241"/>
      <c r="J133" s="241"/>
      <c r="K133" s="241"/>
      <c r="L133" s="241"/>
      <c r="M133" s="241"/>
      <c r="N133" s="238" t="str">
        <f t="shared" si="6"/>
        <v/>
      </c>
      <c r="O133" s="236" t="str">
        <f t="shared" si="4"/>
        <v/>
      </c>
      <c r="P133" s="221"/>
    </row>
    <row r="134" spans="1:16" ht="19.5" customHeight="1" x14ac:dyDescent="0.15">
      <c r="A134" s="221"/>
      <c r="B134" s="225" t="str">
        <f>IF('Basic Information'!C44="", "", 'Basic Information'!C44)</f>
        <v/>
      </c>
      <c r="C134" s="225" t="str">
        <f>IF('Basic Information'!D44="", "", 'Basic Information'!D44)</f>
        <v/>
      </c>
      <c r="D134" s="241"/>
      <c r="E134" s="241"/>
      <c r="F134" s="241"/>
      <c r="G134" s="241"/>
      <c r="H134" s="241"/>
      <c r="I134" s="241"/>
      <c r="J134" s="241"/>
      <c r="K134" s="241"/>
      <c r="L134" s="241"/>
      <c r="M134" s="241"/>
      <c r="N134" s="238" t="str">
        <f t="shared" si="6"/>
        <v/>
      </c>
      <c r="O134" s="236" t="str">
        <f t="shared" si="4"/>
        <v/>
      </c>
      <c r="P134" s="221"/>
    </row>
    <row r="135" spans="1:16" ht="19.5" customHeight="1" x14ac:dyDescent="0.15">
      <c r="A135" s="221"/>
      <c r="B135" s="221"/>
      <c r="C135" s="221"/>
      <c r="D135" s="221"/>
      <c r="E135" s="221"/>
      <c r="F135" s="221"/>
      <c r="G135" s="221"/>
      <c r="H135" s="221"/>
      <c r="I135" s="221"/>
      <c r="J135" s="221"/>
      <c r="K135" s="221"/>
      <c r="L135" s="221"/>
      <c r="M135" s="221"/>
      <c r="N135" s="221"/>
      <c r="O135" s="221"/>
      <c r="P135" s="221"/>
    </row>
    <row r="136" spans="1:16" ht="19.5" customHeight="1" x14ac:dyDescent="0.15">
      <c r="A136" s="221"/>
      <c r="B136" s="224" t="s">
        <v>389</v>
      </c>
      <c r="C136" s="221"/>
      <c r="D136" s="221"/>
      <c r="E136" s="221"/>
      <c r="F136" s="221"/>
      <c r="G136" s="221"/>
      <c r="H136" s="221"/>
      <c r="I136" s="221"/>
      <c r="J136" s="221"/>
      <c r="K136" s="221"/>
      <c r="L136" s="221"/>
      <c r="M136" s="221"/>
      <c r="N136" s="221"/>
      <c r="O136" s="221"/>
      <c r="P136" s="221"/>
    </row>
    <row r="137" spans="1:16" ht="78.75" customHeight="1" x14ac:dyDescent="0.15">
      <c r="A137" s="221"/>
      <c r="B137" s="228" t="s">
        <v>34</v>
      </c>
      <c r="C137" s="228" t="s">
        <v>38</v>
      </c>
      <c r="D137" s="229" t="str">
        <f>IF(D94="", "", D94)</f>
        <v/>
      </c>
      <c r="E137" s="229" t="str">
        <f t="shared" ref="E137:M137" si="7">IF(E94="", "", E94)</f>
        <v/>
      </c>
      <c r="F137" s="229" t="str">
        <f t="shared" si="7"/>
        <v/>
      </c>
      <c r="G137" s="229" t="str">
        <f t="shared" si="7"/>
        <v/>
      </c>
      <c r="H137" s="229" t="str">
        <f t="shared" si="7"/>
        <v/>
      </c>
      <c r="I137" s="229" t="str">
        <f t="shared" si="7"/>
        <v>Merchant / Industry - Dry Recyclables</v>
      </c>
      <c r="J137" s="229" t="str">
        <f t="shared" si="7"/>
        <v>Merchant / Industry - Organics</v>
      </c>
      <c r="K137" s="229" t="str">
        <f t="shared" si="7"/>
        <v>Sanitary Landfills</v>
      </c>
      <c r="L137" s="229" t="str">
        <f t="shared" si="7"/>
        <v>Uncontrolled Dumps</v>
      </c>
      <c r="M137" s="229" t="str">
        <f t="shared" si="7"/>
        <v>Discarded as Litter</v>
      </c>
      <c r="N137" s="229" t="s">
        <v>187</v>
      </c>
      <c r="O137" s="221"/>
      <c r="P137" s="221"/>
    </row>
    <row r="138" spans="1:16" ht="19.5" customHeight="1" x14ac:dyDescent="0.15">
      <c r="A138" s="221"/>
      <c r="B138" s="225" t="str">
        <f>IF('Basic Information'!C7="", "", 'Basic Information'!C7)</f>
        <v/>
      </c>
      <c r="C138" s="225" t="str">
        <f>IF('Basic Information'!D7="", "", 'Basic Information'!D7)</f>
        <v/>
      </c>
      <c r="D138" s="242"/>
      <c r="E138" s="242"/>
      <c r="F138" s="242"/>
      <c r="G138" s="242"/>
      <c r="H138" s="242"/>
      <c r="I138" s="242"/>
      <c r="J138" s="242"/>
      <c r="K138" s="242"/>
      <c r="L138" s="242"/>
      <c r="M138" s="242"/>
      <c r="N138" s="230">
        <f>SUMPRODUCT(D97:M97, D138:M138)</f>
        <v>0</v>
      </c>
      <c r="O138" s="221"/>
      <c r="P138" s="221"/>
    </row>
    <row r="139" spans="1:16" ht="19.5" customHeight="1" x14ac:dyDescent="0.15">
      <c r="A139" s="221"/>
      <c r="B139" s="225" t="str">
        <f>IF('Basic Information'!C8="", "", 'Basic Information'!C8)</f>
        <v/>
      </c>
      <c r="C139" s="225" t="str">
        <f>IF('Basic Information'!D8="", "", 'Basic Information'!D8)</f>
        <v/>
      </c>
      <c r="D139" s="242"/>
      <c r="E139" s="243"/>
      <c r="F139" s="242"/>
      <c r="G139" s="242"/>
      <c r="H139" s="242"/>
      <c r="I139" s="242"/>
      <c r="J139" s="242"/>
      <c r="K139" s="242"/>
      <c r="L139" s="242"/>
      <c r="M139" s="242"/>
      <c r="N139" s="230">
        <f>SUMPRODUCT(D98:M98, D139:M139)</f>
        <v>0</v>
      </c>
      <c r="O139" s="221"/>
      <c r="P139" s="221"/>
    </row>
    <row r="140" spans="1:16" ht="19.5" customHeight="1" x14ac:dyDescent="0.15">
      <c r="A140" s="221"/>
      <c r="B140" s="225" t="str">
        <f>IF('Basic Information'!C9="", "", 'Basic Information'!C9)</f>
        <v/>
      </c>
      <c r="C140" s="225" t="str">
        <f>IF('Basic Information'!D9="", "", 'Basic Information'!D9)</f>
        <v/>
      </c>
      <c r="D140" s="242"/>
      <c r="E140" s="242"/>
      <c r="F140" s="242"/>
      <c r="G140" s="242"/>
      <c r="H140" s="242"/>
      <c r="I140" s="242"/>
      <c r="J140" s="242"/>
      <c r="K140" s="242"/>
      <c r="L140" s="242"/>
      <c r="M140" s="242"/>
      <c r="N140" s="230">
        <f>SUMPRODUCT(D99:M99, D140:M140)</f>
        <v>0</v>
      </c>
      <c r="O140" s="221"/>
      <c r="P140" s="221"/>
    </row>
    <row r="141" spans="1:16" ht="19.5" customHeight="1" x14ac:dyDescent="0.15">
      <c r="A141" s="221"/>
      <c r="B141" s="225" t="str">
        <f>IF('Basic Information'!C10="", "", 'Basic Information'!C10)</f>
        <v/>
      </c>
      <c r="C141" s="225" t="str">
        <f>IF('Basic Information'!D10="", "", 'Basic Information'!D10)</f>
        <v/>
      </c>
      <c r="D141" s="242"/>
      <c r="E141" s="242"/>
      <c r="F141" s="242"/>
      <c r="G141" s="242"/>
      <c r="H141" s="242"/>
      <c r="I141" s="242"/>
      <c r="J141" s="242"/>
      <c r="K141" s="242"/>
      <c r="L141" s="242"/>
      <c r="M141" s="242"/>
      <c r="N141" s="230">
        <f t="shared" ref="N141:N169" si="8">SUMPRODUCT(D100:M100, D141:M141)</f>
        <v>0</v>
      </c>
      <c r="O141" s="221"/>
      <c r="P141" s="221"/>
    </row>
    <row r="142" spans="1:16" ht="19.5" customHeight="1" x14ac:dyDescent="0.15">
      <c r="A142" s="221"/>
      <c r="B142" s="225" t="str">
        <f>IF('Basic Information'!C11="", "", 'Basic Information'!C11)</f>
        <v/>
      </c>
      <c r="C142" s="225" t="str">
        <f>IF('Basic Information'!D11="", "", 'Basic Information'!D11)</f>
        <v/>
      </c>
      <c r="D142" s="242"/>
      <c r="E142" s="242"/>
      <c r="F142" s="242"/>
      <c r="G142" s="242"/>
      <c r="H142" s="242"/>
      <c r="I142" s="242"/>
      <c r="J142" s="242"/>
      <c r="K142" s="242"/>
      <c r="L142" s="242"/>
      <c r="M142" s="242"/>
      <c r="N142" s="230">
        <f t="shared" si="8"/>
        <v>0</v>
      </c>
      <c r="O142" s="221"/>
      <c r="P142" s="221"/>
    </row>
    <row r="143" spans="1:16" ht="19.5" customHeight="1" x14ac:dyDescent="0.15">
      <c r="A143" s="221"/>
      <c r="B143" s="225" t="str">
        <f>IF('Basic Information'!C12="", "", 'Basic Information'!C12)</f>
        <v/>
      </c>
      <c r="C143" s="225" t="str">
        <f>IF('Basic Information'!D12="", "", 'Basic Information'!D12)</f>
        <v/>
      </c>
      <c r="D143" s="242"/>
      <c r="E143" s="242"/>
      <c r="F143" s="242"/>
      <c r="G143" s="242"/>
      <c r="H143" s="242"/>
      <c r="I143" s="242"/>
      <c r="J143" s="242"/>
      <c r="K143" s="242"/>
      <c r="L143" s="242"/>
      <c r="M143" s="242"/>
      <c r="N143" s="230">
        <f t="shared" si="8"/>
        <v>0</v>
      </c>
      <c r="O143" s="221"/>
      <c r="P143" s="221"/>
    </row>
    <row r="144" spans="1:16" ht="19.5" customHeight="1" x14ac:dyDescent="0.15">
      <c r="A144" s="221"/>
      <c r="B144" s="225" t="str">
        <f>IF('Basic Information'!C13="", "", 'Basic Information'!C13)</f>
        <v/>
      </c>
      <c r="C144" s="225" t="str">
        <f>IF('Basic Information'!D13="", "", 'Basic Information'!D13)</f>
        <v/>
      </c>
      <c r="D144" s="242"/>
      <c r="E144" s="242"/>
      <c r="F144" s="242"/>
      <c r="G144" s="242"/>
      <c r="H144" s="242"/>
      <c r="I144" s="242"/>
      <c r="J144" s="242"/>
      <c r="K144" s="242"/>
      <c r="L144" s="242"/>
      <c r="M144" s="242"/>
      <c r="N144" s="230">
        <f t="shared" si="8"/>
        <v>0</v>
      </c>
      <c r="O144" s="221"/>
      <c r="P144" s="221"/>
    </row>
    <row r="145" spans="1:16" ht="19.5" customHeight="1" x14ac:dyDescent="0.15">
      <c r="A145" s="221"/>
      <c r="B145" s="225" t="str">
        <f>IF('Basic Information'!C14="", "", 'Basic Information'!C14)</f>
        <v/>
      </c>
      <c r="C145" s="225" t="str">
        <f>IF('Basic Information'!D14="", "", 'Basic Information'!D14)</f>
        <v/>
      </c>
      <c r="D145" s="242"/>
      <c r="E145" s="242"/>
      <c r="F145" s="242"/>
      <c r="G145" s="242"/>
      <c r="H145" s="242"/>
      <c r="I145" s="242"/>
      <c r="J145" s="242"/>
      <c r="K145" s="242"/>
      <c r="L145" s="242"/>
      <c r="M145" s="242"/>
      <c r="N145" s="230">
        <f t="shared" si="8"/>
        <v>0</v>
      </c>
      <c r="O145" s="221"/>
      <c r="P145" s="221"/>
    </row>
    <row r="146" spans="1:16" ht="19.5" customHeight="1" x14ac:dyDescent="0.15">
      <c r="A146" s="221"/>
      <c r="B146" s="225" t="str">
        <f>IF('Basic Information'!C15="", "", 'Basic Information'!C15)</f>
        <v/>
      </c>
      <c r="C146" s="225" t="str">
        <f>IF('Basic Information'!D15="", "", 'Basic Information'!D15)</f>
        <v/>
      </c>
      <c r="D146" s="242"/>
      <c r="E146" s="242"/>
      <c r="F146" s="242"/>
      <c r="G146" s="242"/>
      <c r="H146" s="242"/>
      <c r="I146" s="242"/>
      <c r="J146" s="242"/>
      <c r="K146" s="242"/>
      <c r="L146" s="242"/>
      <c r="M146" s="242"/>
      <c r="N146" s="230">
        <f t="shared" si="8"/>
        <v>0</v>
      </c>
      <c r="O146" s="221"/>
      <c r="P146" s="221"/>
    </row>
    <row r="147" spans="1:16" ht="19.5" customHeight="1" x14ac:dyDescent="0.15">
      <c r="A147" s="221"/>
      <c r="B147" s="225" t="str">
        <f>IF('Basic Information'!C16="", "", 'Basic Information'!C16)</f>
        <v/>
      </c>
      <c r="C147" s="225" t="str">
        <f>IF('Basic Information'!D16="", "", 'Basic Information'!D16)</f>
        <v/>
      </c>
      <c r="D147" s="242"/>
      <c r="E147" s="242"/>
      <c r="F147" s="242"/>
      <c r="G147" s="242"/>
      <c r="H147" s="242"/>
      <c r="I147" s="242"/>
      <c r="J147" s="242"/>
      <c r="K147" s="242"/>
      <c r="L147" s="242"/>
      <c r="M147" s="242"/>
      <c r="N147" s="230">
        <f t="shared" si="8"/>
        <v>0</v>
      </c>
      <c r="O147" s="221"/>
      <c r="P147" s="221"/>
    </row>
    <row r="148" spans="1:16" ht="19.5" customHeight="1" x14ac:dyDescent="0.15">
      <c r="A148" s="221"/>
      <c r="B148" s="225" t="str">
        <f>IF('Basic Information'!C17="", "", 'Basic Information'!C17)</f>
        <v/>
      </c>
      <c r="C148" s="225" t="str">
        <f>IF('Basic Information'!D17="", "", 'Basic Information'!D17)</f>
        <v/>
      </c>
      <c r="D148" s="242"/>
      <c r="E148" s="242"/>
      <c r="F148" s="242"/>
      <c r="G148" s="242"/>
      <c r="H148" s="242"/>
      <c r="I148" s="242"/>
      <c r="J148" s="242"/>
      <c r="K148" s="242"/>
      <c r="L148" s="242"/>
      <c r="M148" s="242"/>
      <c r="N148" s="230">
        <f t="shared" si="8"/>
        <v>0</v>
      </c>
      <c r="O148" s="221"/>
      <c r="P148" s="221"/>
    </row>
    <row r="149" spans="1:16" ht="19.5" customHeight="1" x14ac:dyDescent="0.15">
      <c r="A149" s="221"/>
      <c r="B149" s="225" t="str">
        <f>IF('Basic Information'!C18="", "", 'Basic Information'!C18)</f>
        <v/>
      </c>
      <c r="C149" s="225" t="str">
        <f>IF('Basic Information'!D18="", "", 'Basic Information'!D18)</f>
        <v/>
      </c>
      <c r="D149" s="242"/>
      <c r="E149" s="242"/>
      <c r="F149" s="242"/>
      <c r="G149" s="242"/>
      <c r="H149" s="242"/>
      <c r="I149" s="242"/>
      <c r="J149" s="242"/>
      <c r="K149" s="242"/>
      <c r="L149" s="242"/>
      <c r="M149" s="242"/>
      <c r="N149" s="230">
        <f t="shared" si="8"/>
        <v>0</v>
      </c>
      <c r="O149" s="221"/>
      <c r="P149" s="221"/>
    </row>
    <row r="150" spans="1:16" ht="19.5" customHeight="1" x14ac:dyDescent="0.15">
      <c r="A150" s="221"/>
      <c r="B150" s="225" t="str">
        <f>IF('Basic Information'!C19="", "", 'Basic Information'!C19)</f>
        <v/>
      </c>
      <c r="C150" s="225" t="str">
        <f>IF('Basic Information'!D19="", "", 'Basic Information'!D19)</f>
        <v/>
      </c>
      <c r="D150" s="242"/>
      <c r="E150" s="242"/>
      <c r="F150" s="242"/>
      <c r="G150" s="242"/>
      <c r="H150" s="242"/>
      <c r="I150" s="242"/>
      <c r="J150" s="242"/>
      <c r="K150" s="242"/>
      <c r="L150" s="242"/>
      <c r="M150" s="242"/>
      <c r="N150" s="230">
        <f t="shared" si="8"/>
        <v>0</v>
      </c>
      <c r="O150" s="221"/>
      <c r="P150" s="221"/>
    </row>
    <row r="151" spans="1:16" ht="19.5" customHeight="1" x14ac:dyDescent="0.15">
      <c r="A151" s="221"/>
      <c r="B151" s="225" t="str">
        <f>IF('Basic Information'!C20="", "", 'Basic Information'!C20)</f>
        <v/>
      </c>
      <c r="C151" s="225" t="str">
        <f>IF('Basic Information'!D20="", "", 'Basic Information'!D20)</f>
        <v/>
      </c>
      <c r="D151" s="242"/>
      <c r="E151" s="242"/>
      <c r="F151" s="242"/>
      <c r="G151" s="242"/>
      <c r="H151" s="242"/>
      <c r="I151" s="242"/>
      <c r="J151" s="242"/>
      <c r="K151" s="242"/>
      <c r="L151" s="242"/>
      <c r="M151" s="242"/>
      <c r="N151" s="230">
        <f t="shared" si="8"/>
        <v>0</v>
      </c>
      <c r="O151" s="221"/>
      <c r="P151" s="221"/>
    </row>
    <row r="152" spans="1:16" ht="19.5" customHeight="1" x14ac:dyDescent="0.15">
      <c r="A152" s="221"/>
      <c r="B152" s="225" t="str">
        <f>IF('Basic Information'!C21="", "", 'Basic Information'!C21)</f>
        <v/>
      </c>
      <c r="C152" s="225" t="str">
        <f>IF('Basic Information'!D21="", "", 'Basic Information'!D21)</f>
        <v/>
      </c>
      <c r="D152" s="242"/>
      <c r="E152" s="242"/>
      <c r="F152" s="242"/>
      <c r="G152" s="242"/>
      <c r="H152" s="242"/>
      <c r="I152" s="242"/>
      <c r="J152" s="242"/>
      <c r="K152" s="242"/>
      <c r="L152" s="242"/>
      <c r="M152" s="242"/>
      <c r="N152" s="230">
        <f t="shared" si="8"/>
        <v>0</v>
      </c>
      <c r="O152" s="221"/>
      <c r="P152" s="221"/>
    </row>
    <row r="153" spans="1:16" ht="19.5" customHeight="1" x14ac:dyDescent="0.15">
      <c r="A153" s="221"/>
      <c r="B153" s="225" t="str">
        <f>IF('Basic Information'!C22="", "", 'Basic Information'!C22)</f>
        <v/>
      </c>
      <c r="C153" s="225" t="str">
        <f>IF('Basic Information'!D22="", "", 'Basic Information'!D22)</f>
        <v/>
      </c>
      <c r="D153" s="242"/>
      <c r="E153" s="242"/>
      <c r="F153" s="242"/>
      <c r="G153" s="242"/>
      <c r="H153" s="242"/>
      <c r="I153" s="242"/>
      <c r="J153" s="242"/>
      <c r="K153" s="242"/>
      <c r="L153" s="242"/>
      <c r="M153" s="242"/>
      <c r="N153" s="230">
        <f t="shared" si="8"/>
        <v>0</v>
      </c>
      <c r="O153" s="221"/>
      <c r="P153" s="221"/>
    </row>
    <row r="154" spans="1:16" ht="19.5" customHeight="1" x14ac:dyDescent="0.15">
      <c r="A154" s="221"/>
      <c r="B154" s="225" t="str">
        <f>IF('Basic Information'!C23="", "", 'Basic Information'!C23)</f>
        <v/>
      </c>
      <c r="C154" s="225" t="str">
        <f>IF('Basic Information'!D23="", "", 'Basic Information'!D23)</f>
        <v/>
      </c>
      <c r="D154" s="242"/>
      <c r="E154" s="242"/>
      <c r="F154" s="242"/>
      <c r="G154" s="242"/>
      <c r="H154" s="242"/>
      <c r="I154" s="242"/>
      <c r="J154" s="242"/>
      <c r="K154" s="242"/>
      <c r="L154" s="242"/>
      <c r="M154" s="242"/>
      <c r="N154" s="230">
        <f t="shared" si="8"/>
        <v>0</v>
      </c>
      <c r="O154" s="221"/>
      <c r="P154" s="221"/>
    </row>
    <row r="155" spans="1:16" ht="19.5" customHeight="1" x14ac:dyDescent="0.15">
      <c r="A155" s="221"/>
      <c r="B155" s="225" t="str">
        <f>IF('Basic Information'!C24="", "", 'Basic Information'!C24)</f>
        <v/>
      </c>
      <c r="C155" s="225" t="str">
        <f>IF('Basic Information'!D24="", "", 'Basic Information'!D24)</f>
        <v/>
      </c>
      <c r="D155" s="242"/>
      <c r="E155" s="242"/>
      <c r="F155" s="242"/>
      <c r="G155" s="242"/>
      <c r="H155" s="242"/>
      <c r="I155" s="242"/>
      <c r="J155" s="242"/>
      <c r="K155" s="242"/>
      <c r="L155" s="242"/>
      <c r="M155" s="242"/>
      <c r="N155" s="230">
        <f t="shared" si="8"/>
        <v>0</v>
      </c>
      <c r="O155" s="221"/>
      <c r="P155" s="221"/>
    </row>
    <row r="156" spans="1:16" ht="19.5" customHeight="1" x14ac:dyDescent="0.15">
      <c r="A156" s="221"/>
      <c r="B156" s="225" t="str">
        <f>IF('Basic Information'!C25="", "", 'Basic Information'!C25)</f>
        <v/>
      </c>
      <c r="C156" s="225" t="str">
        <f>IF('Basic Information'!D25="", "", 'Basic Information'!D25)</f>
        <v/>
      </c>
      <c r="D156" s="242"/>
      <c r="E156" s="242"/>
      <c r="F156" s="242"/>
      <c r="G156" s="242"/>
      <c r="H156" s="242"/>
      <c r="I156" s="242"/>
      <c r="J156" s="242"/>
      <c r="K156" s="242"/>
      <c r="L156" s="242"/>
      <c r="M156" s="242"/>
      <c r="N156" s="230">
        <f t="shared" si="8"/>
        <v>0</v>
      </c>
      <c r="O156" s="221"/>
      <c r="P156" s="221"/>
    </row>
    <row r="157" spans="1:16" ht="19.5" customHeight="1" x14ac:dyDescent="0.15">
      <c r="A157" s="221"/>
      <c r="B157" s="225" t="str">
        <f>IF('Basic Information'!C26="", "", 'Basic Information'!C26)</f>
        <v/>
      </c>
      <c r="C157" s="225" t="str">
        <f>IF('Basic Information'!D26="", "", 'Basic Information'!D26)</f>
        <v/>
      </c>
      <c r="D157" s="242"/>
      <c r="E157" s="242"/>
      <c r="F157" s="242"/>
      <c r="G157" s="242"/>
      <c r="H157" s="242"/>
      <c r="I157" s="242"/>
      <c r="J157" s="242"/>
      <c r="K157" s="242"/>
      <c r="L157" s="242"/>
      <c r="M157" s="242"/>
      <c r="N157" s="230">
        <f t="shared" si="8"/>
        <v>0</v>
      </c>
      <c r="O157" s="221"/>
      <c r="P157" s="221"/>
    </row>
    <row r="158" spans="1:16" ht="19.5" customHeight="1" x14ac:dyDescent="0.15">
      <c r="A158" s="221"/>
      <c r="B158" s="225" t="str">
        <f>IF('Basic Information'!C27="", "", 'Basic Information'!C27)</f>
        <v/>
      </c>
      <c r="C158" s="225" t="str">
        <f>IF('Basic Information'!D27="", "", 'Basic Information'!D27)</f>
        <v/>
      </c>
      <c r="D158" s="242"/>
      <c r="E158" s="242"/>
      <c r="F158" s="242"/>
      <c r="G158" s="242"/>
      <c r="H158" s="242"/>
      <c r="I158" s="242"/>
      <c r="J158" s="242"/>
      <c r="K158" s="242"/>
      <c r="L158" s="242"/>
      <c r="M158" s="242"/>
      <c r="N158" s="230">
        <f t="shared" si="8"/>
        <v>0</v>
      </c>
      <c r="O158" s="221"/>
      <c r="P158" s="221"/>
    </row>
    <row r="159" spans="1:16" ht="19.5" customHeight="1" x14ac:dyDescent="0.15">
      <c r="A159" s="221"/>
      <c r="B159" s="225" t="str">
        <f>IF('Basic Information'!C28="", "", 'Basic Information'!C28)</f>
        <v/>
      </c>
      <c r="C159" s="225" t="str">
        <f>IF('Basic Information'!D28="", "", 'Basic Information'!D28)</f>
        <v/>
      </c>
      <c r="D159" s="242"/>
      <c r="E159" s="242"/>
      <c r="F159" s="242"/>
      <c r="G159" s="242"/>
      <c r="H159" s="242"/>
      <c r="I159" s="242"/>
      <c r="J159" s="242"/>
      <c r="K159" s="242"/>
      <c r="L159" s="242"/>
      <c r="M159" s="242"/>
      <c r="N159" s="230">
        <f t="shared" si="8"/>
        <v>0</v>
      </c>
      <c r="O159" s="221"/>
      <c r="P159" s="221"/>
    </row>
    <row r="160" spans="1:16" ht="19.5" customHeight="1" x14ac:dyDescent="0.15">
      <c r="A160" s="221"/>
      <c r="B160" s="225" t="str">
        <f>IF('Basic Information'!C29="", "", 'Basic Information'!C29)</f>
        <v/>
      </c>
      <c r="C160" s="225" t="str">
        <f>IF('Basic Information'!D29="", "", 'Basic Information'!D29)</f>
        <v/>
      </c>
      <c r="D160" s="242"/>
      <c r="E160" s="242"/>
      <c r="F160" s="242"/>
      <c r="G160" s="242"/>
      <c r="H160" s="242"/>
      <c r="I160" s="242"/>
      <c r="J160" s="242"/>
      <c r="K160" s="242"/>
      <c r="L160" s="242"/>
      <c r="M160" s="242"/>
      <c r="N160" s="230">
        <f t="shared" si="8"/>
        <v>0</v>
      </c>
      <c r="O160" s="221"/>
      <c r="P160" s="221"/>
    </row>
    <row r="161" spans="1:16" ht="19.5" customHeight="1" x14ac:dyDescent="0.15">
      <c r="A161" s="221"/>
      <c r="B161" s="225" t="str">
        <f>IF('Basic Information'!C30="", "", 'Basic Information'!C30)</f>
        <v/>
      </c>
      <c r="C161" s="225" t="str">
        <f>IF('Basic Information'!D30="", "", 'Basic Information'!D30)</f>
        <v/>
      </c>
      <c r="D161" s="242"/>
      <c r="E161" s="242"/>
      <c r="F161" s="242"/>
      <c r="G161" s="242"/>
      <c r="H161" s="242"/>
      <c r="I161" s="242"/>
      <c r="J161" s="242"/>
      <c r="K161" s="242"/>
      <c r="L161" s="242"/>
      <c r="M161" s="242"/>
      <c r="N161" s="230">
        <f t="shared" si="8"/>
        <v>0</v>
      </c>
      <c r="O161" s="221"/>
      <c r="P161" s="221"/>
    </row>
    <row r="162" spans="1:16" ht="19.5" customHeight="1" x14ac:dyDescent="0.15">
      <c r="A162" s="221"/>
      <c r="B162" s="225" t="str">
        <f>IF('Basic Information'!C31="", "", 'Basic Information'!C31)</f>
        <v/>
      </c>
      <c r="C162" s="225" t="str">
        <f>IF('Basic Information'!D31="", "", 'Basic Information'!D31)</f>
        <v/>
      </c>
      <c r="D162" s="242"/>
      <c r="E162" s="242"/>
      <c r="F162" s="242"/>
      <c r="G162" s="242"/>
      <c r="H162" s="242"/>
      <c r="I162" s="242"/>
      <c r="J162" s="242"/>
      <c r="K162" s="242"/>
      <c r="L162" s="242"/>
      <c r="M162" s="242"/>
      <c r="N162" s="230">
        <f t="shared" si="8"/>
        <v>0</v>
      </c>
      <c r="O162" s="221"/>
      <c r="P162" s="221"/>
    </row>
    <row r="163" spans="1:16" ht="19.5" customHeight="1" x14ac:dyDescent="0.15">
      <c r="A163" s="221"/>
      <c r="B163" s="225" t="str">
        <f>IF('Basic Information'!C32="", "", 'Basic Information'!C32)</f>
        <v/>
      </c>
      <c r="C163" s="225" t="str">
        <f>IF('Basic Information'!D32="", "", 'Basic Information'!D32)</f>
        <v/>
      </c>
      <c r="D163" s="242"/>
      <c r="E163" s="242"/>
      <c r="F163" s="242"/>
      <c r="G163" s="242"/>
      <c r="H163" s="242"/>
      <c r="I163" s="242"/>
      <c r="J163" s="242"/>
      <c r="K163" s="242"/>
      <c r="L163" s="242"/>
      <c r="M163" s="242"/>
      <c r="N163" s="230">
        <f t="shared" si="8"/>
        <v>0</v>
      </c>
      <c r="O163" s="221"/>
      <c r="P163" s="221"/>
    </row>
    <row r="164" spans="1:16" ht="19.5" customHeight="1" x14ac:dyDescent="0.15">
      <c r="A164" s="221"/>
      <c r="B164" s="225" t="str">
        <f>IF('Basic Information'!C33="", "", 'Basic Information'!C33)</f>
        <v/>
      </c>
      <c r="C164" s="225" t="str">
        <f>IF('Basic Information'!D33="", "", 'Basic Information'!D33)</f>
        <v/>
      </c>
      <c r="D164" s="242"/>
      <c r="E164" s="242"/>
      <c r="F164" s="242"/>
      <c r="G164" s="242"/>
      <c r="H164" s="242"/>
      <c r="I164" s="242"/>
      <c r="J164" s="242"/>
      <c r="K164" s="242"/>
      <c r="L164" s="242"/>
      <c r="M164" s="242"/>
      <c r="N164" s="230">
        <f t="shared" si="8"/>
        <v>0</v>
      </c>
      <c r="O164" s="221"/>
      <c r="P164" s="221"/>
    </row>
    <row r="165" spans="1:16" ht="19.5" customHeight="1" x14ac:dyDescent="0.15">
      <c r="A165" s="221"/>
      <c r="B165" s="225" t="str">
        <f>IF('Basic Information'!C34="", "", 'Basic Information'!C34)</f>
        <v/>
      </c>
      <c r="C165" s="225" t="str">
        <f>IF('Basic Information'!D34="", "", 'Basic Information'!D34)</f>
        <v/>
      </c>
      <c r="D165" s="242"/>
      <c r="E165" s="242"/>
      <c r="F165" s="242"/>
      <c r="G165" s="242"/>
      <c r="H165" s="242"/>
      <c r="I165" s="242"/>
      <c r="J165" s="242"/>
      <c r="K165" s="242"/>
      <c r="L165" s="242"/>
      <c r="M165" s="242"/>
      <c r="N165" s="230">
        <f t="shared" si="8"/>
        <v>0</v>
      </c>
      <c r="O165" s="221"/>
      <c r="P165" s="221"/>
    </row>
    <row r="166" spans="1:16" ht="19.5" customHeight="1" x14ac:dyDescent="0.15">
      <c r="A166" s="221"/>
      <c r="B166" s="225" t="str">
        <f>IF('Basic Information'!C35="", "", 'Basic Information'!C35)</f>
        <v/>
      </c>
      <c r="C166" s="225" t="str">
        <f>IF('Basic Information'!D35="", "", 'Basic Information'!D35)</f>
        <v/>
      </c>
      <c r="D166" s="242"/>
      <c r="E166" s="242"/>
      <c r="F166" s="242"/>
      <c r="G166" s="242"/>
      <c r="H166" s="242"/>
      <c r="I166" s="242"/>
      <c r="J166" s="242"/>
      <c r="K166" s="242"/>
      <c r="L166" s="242"/>
      <c r="M166" s="242"/>
      <c r="N166" s="230">
        <f t="shared" si="8"/>
        <v>0</v>
      </c>
      <c r="O166" s="221"/>
      <c r="P166" s="221"/>
    </row>
    <row r="167" spans="1:16" ht="19.5" customHeight="1" x14ac:dyDescent="0.15">
      <c r="A167" s="221"/>
      <c r="B167" s="225" t="str">
        <f>IF('Basic Information'!C36="", "", 'Basic Information'!C36)</f>
        <v/>
      </c>
      <c r="C167" s="225" t="str">
        <f>IF('Basic Information'!D36="", "", 'Basic Information'!D36)</f>
        <v/>
      </c>
      <c r="D167" s="242"/>
      <c r="E167" s="242"/>
      <c r="F167" s="242"/>
      <c r="G167" s="242"/>
      <c r="H167" s="242"/>
      <c r="I167" s="242"/>
      <c r="J167" s="242"/>
      <c r="K167" s="242"/>
      <c r="L167" s="242"/>
      <c r="M167" s="242"/>
      <c r="N167" s="230">
        <f t="shared" si="8"/>
        <v>0</v>
      </c>
      <c r="O167" s="221"/>
      <c r="P167" s="221"/>
    </row>
    <row r="168" spans="1:16" ht="19.5" customHeight="1" x14ac:dyDescent="0.15">
      <c r="A168" s="221"/>
      <c r="B168" s="225" t="str">
        <f>IF('Basic Information'!C37="", "", 'Basic Information'!C37)</f>
        <v/>
      </c>
      <c r="C168" s="225" t="str">
        <f>IF('Basic Information'!D37="", "", 'Basic Information'!D37)</f>
        <v/>
      </c>
      <c r="D168" s="242"/>
      <c r="E168" s="242"/>
      <c r="F168" s="242"/>
      <c r="G168" s="242"/>
      <c r="H168" s="242"/>
      <c r="I168" s="242"/>
      <c r="J168" s="242"/>
      <c r="K168" s="242"/>
      <c r="L168" s="242"/>
      <c r="M168" s="242"/>
      <c r="N168" s="230">
        <f t="shared" si="8"/>
        <v>0</v>
      </c>
      <c r="O168" s="221"/>
      <c r="P168" s="221"/>
    </row>
    <row r="169" spans="1:16" ht="19.5" customHeight="1" x14ac:dyDescent="0.15">
      <c r="A169" s="221"/>
      <c r="B169" s="225" t="str">
        <f>IF('Basic Information'!C38="", "", 'Basic Information'!C38)</f>
        <v/>
      </c>
      <c r="C169" s="225" t="str">
        <f>IF('Basic Information'!D38="", "", 'Basic Information'!D38)</f>
        <v/>
      </c>
      <c r="D169" s="242"/>
      <c r="E169" s="242"/>
      <c r="F169" s="242"/>
      <c r="G169" s="242"/>
      <c r="H169" s="242"/>
      <c r="I169" s="242"/>
      <c r="J169" s="242"/>
      <c r="K169" s="242"/>
      <c r="L169" s="242"/>
      <c r="M169" s="242"/>
      <c r="N169" s="230">
        <f t="shared" si="8"/>
        <v>0</v>
      </c>
      <c r="O169" s="221"/>
      <c r="P169" s="221"/>
    </row>
    <row r="170" spans="1:16" ht="19.5" customHeight="1" x14ac:dyDescent="0.15">
      <c r="A170" s="221"/>
      <c r="B170" s="225" t="str">
        <f>IF('Basic Information'!C39="", "", 'Basic Information'!C39)</f>
        <v/>
      </c>
      <c r="C170" s="225" t="str">
        <f>IF('Basic Information'!D39="", "", 'Basic Information'!D39)</f>
        <v/>
      </c>
      <c r="D170" s="242"/>
      <c r="E170" s="242"/>
      <c r="F170" s="242"/>
      <c r="G170" s="242"/>
      <c r="H170" s="242"/>
      <c r="I170" s="242"/>
      <c r="J170" s="242"/>
      <c r="K170" s="242"/>
      <c r="L170" s="242"/>
      <c r="M170" s="242"/>
      <c r="N170" s="230">
        <f t="shared" ref="N170:N175" si="9">SUMPRODUCT(D129:M129, D170:M170)</f>
        <v>0</v>
      </c>
      <c r="O170" s="221"/>
      <c r="P170" s="221"/>
    </row>
    <row r="171" spans="1:16" ht="19.5" customHeight="1" x14ac:dyDescent="0.15">
      <c r="A171" s="221"/>
      <c r="B171" s="225" t="str">
        <f>IF('Basic Information'!C40="", "", 'Basic Information'!C40)</f>
        <v/>
      </c>
      <c r="C171" s="225" t="str">
        <f>IF('Basic Information'!D40="", "", 'Basic Information'!D40)</f>
        <v/>
      </c>
      <c r="D171" s="242"/>
      <c r="E171" s="242"/>
      <c r="F171" s="242"/>
      <c r="G171" s="242"/>
      <c r="H171" s="242"/>
      <c r="I171" s="242"/>
      <c r="J171" s="242"/>
      <c r="K171" s="242"/>
      <c r="L171" s="242"/>
      <c r="M171" s="242"/>
      <c r="N171" s="230">
        <f t="shared" si="9"/>
        <v>0</v>
      </c>
      <c r="O171" s="221"/>
      <c r="P171" s="221"/>
    </row>
    <row r="172" spans="1:16" ht="19.5" customHeight="1" x14ac:dyDescent="0.15">
      <c r="A172" s="221"/>
      <c r="B172" s="225" t="str">
        <f>IF('Basic Information'!C41="", "", 'Basic Information'!C41)</f>
        <v/>
      </c>
      <c r="C172" s="225" t="str">
        <f>IF('Basic Information'!D41="", "", 'Basic Information'!D41)</f>
        <v/>
      </c>
      <c r="D172" s="242"/>
      <c r="E172" s="242"/>
      <c r="F172" s="242"/>
      <c r="G172" s="242"/>
      <c r="H172" s="242"/>
      <c r="I172" s="242"/>
      <c r="J172" s="242"/>
      <c r="K172" s="242"/>
      <c r="L172" s="242"/>
      <c r="M172" s="242"/>
      <c r="N172" s="230">
        <f t="shared" si="9"/>
        <v>0</v>
      </c>
      <c r="O172" s="221"/>
      <c r="P172" s="221"/>
    </row>
    <row r="173" spans="1:16" ht="19.5" customHeight="1" x14ac:dyDescent="0.15">
      <c r="A173" s="221"/>
      <c r="B173" s="225" t="str">
        <f>IF('Basic Information'!C42="", "", 'Basic Information'!C42)</f>
        <v/>
      </c>
      <c r="C173" s="225" t="str">
        <f>IF('Basic Information'!D42="", "", 'Basic Information'!D42)</f>
        <v/>
      </c>
      <c r="D173" s="242"/>
      <c r="E173" s="242"/>
      <c r="F173" s="242"/>
      <c r="G173" s="242"/>
      <c r="H173" s="242"/>
      <c r="I173" s="242"/>
      <c r="J173" s="242"/>
      <c r="K173" s="242"/>
      <c r="L173" s="242"/>
      <c r="M173" s="242"/>
      <c r="N173" s="230">
        <f t="shared" si="9"/>
        <v>0</v>
      </c>
      <c r="O173" s="221"/>
      <c r="P173" s="221"/>
    </row>
    <row r="174" spans="1:16" ht="19.5" customHeight="1" x14ac:dyDescent="0.15">
      <c r="A174" s="221"/>
      <c r="B174" s="225" t="str">
        <f>IF('Basic Information'!C43="", "", 'Basic Information'!C43)</f>
        <v/>
      </c>
      <c r="C174" s="225" t="str">
        <f>IF('Basic Information'!D43="", "", 'Basic Information'!D43)</f>
        <v/>
      </c>
      <c r="D174" s="242"/>
      <c r="E174" s="242"/>
      <c r="F174" s="242"/>
      <c r="G174" s="242"/>
      <c r="H174" s="242"/>
      <c r="I174" s="242"/>
      <c r="J174" s="242"/>
      <c r="K174" s="242"/>
      <c r="L174" s="242"/>
      <c r="M174" s="242"/>
      <c r="N174" s="230">
        <f t="shared" si="9"/>
        <v>0</v>
      </c>
      <c r="O174" s="221"/>
      <c r="P174" s="221"/>
    </row>
    <row r="175" spans="1:16" ht="19.5" customHeight="1" x14ac:dyDescent="0.15">
      <c r="A175" s="221"/>
      <c r="B175" s="225" t="str">
        <f>IF('Basic Information'!C44="", "", 'Basic Information'!C44)</f>
        <v/>
      </c>
      <c r="C175" s="225" t="str">
        <f>IF('Basic Information'!D44="", "", 'Basic Information'!D44)</f>
        <v/>
      </c>
      <c r="D175" s="242"/>
      <c r="E175" s="242"/>
      <c r="F175" s="242"/>
      <c r="G175" s="242"/>
      <c r="H175" s="242"/>
      <c r="I175" s="242"/>
      <c r="J175" s="242"/>
      <c r="K175" s="242"/>
      <c r="L175" s="242"/>
      <c r="M175" s="242"/>
      <c r="N175" s="230">
        <f t="shared" si="9"/>
        <v>0</v>
      </c>
      <c r="O175" s="221"/>
      <c r="P175" s="221"/>
    </row>
    <row r="176" spans="1:16" ht="19.5" customHeight="1" x14ac:dyDescent="0.15">
      <c r="A176" s="221"/>
      <c r="B176" s="333" t="s">
        <v>477</v>
      </c>
      <c r="C176" s="334"/>
      <c r="D176" s="334"/>
      <c r="E176" s="334"/>
      <c r="F176" s="335"/>
      <c r="G176" s="221"/>
      <c r="H176" s="221"/>
      <c r="I176" s="221"/>
      <c r="J176" s="221"/>
      <c r="K176" s="221"/>
      <c r="L176" s="221"/>
      <c r="M176" s="221"/>
      <c r="N176" s="221"/>
      <c r="O176" s="221"/>
      <c r="P176" s="221"/>
    </row>
    <row r="177" spans="1:16" ht="19.5" customHeight="1" x14ac:dyDescent="0.15">
      <c r="A177" s="221"/>
      <c r="B177" s="231"/>
      <c r="C177" s="231"/>
      <c r="D177" s="231"/>
      <c r="E177" s="231"/>
      <c r="F177" s="231"/>
      <c r="G177" s="221"/>
      <c r="H177" s="221"/>
      <c r="I177" s="221"/>
      <c r="J177" s="221"/>
      <c r="K177" s="221"/>
      <c r="L177" s="221"/>
      <c r="M177" s="221"/>
      <c r="N177" s="221"/>
      <c r="O177" s="221"/>
      <c r="P177" s="221"/>
    </row>
    <row r="178" spans="1:16" ht="19.5" customHeight="1" x14ac:dyDescent="0.15">
      <c r="A178" s="232"/>
      <c r="B178" s="331"/>
      <c r="C178" s="332"/>
      <c r="D178" s="234"/>
      <c r="E178" s="235"/>
      <c r="F178" s="234"/>
      <c r="G178" s="234"/>
      <c r="H178" s="234"/>
      <c r="I178" s="234"/>
      <c r="J178" s="234"/>
      <c r="K178" s="234"/>
      <c r="L178" s="234"/>
      <c r="M178" s="234"/>
      <c r="N178" s="234"/>
      <c r="O178" s="234"/>
      <c r="P178" s="232"/>
    </row>
    <row r="179" spans="1:16" ht="19.5" customHeight="1" x14ac:dyDescent="0.15">
      <c r="A179" s="221"/>
      <c r="B179" s="233"/>
      <c r="C179" s="233"/>
      <c r="D179" s="233"/>
      <c r="E179" s="233"/>
      <c r="F179" s="233"/>
      <c r="G179" s="232"/>
      <c r="H179" s="221"/>
      <c r="I179" s="221"/>
      <c r="J179" s="221"/>
      <c r="K179" s="221"/>
      <c r="L179" s="221"/>
      <c r="M179" s="221"/>
      <c r="N179" s="221"/>
      <c r="O179" s="221"/>
      <c r="P179" s="221"/>
    </row>
    <row r="180" spans="1:16" ht="15.75" customHeight="1" x14ac:dyDescent="0.15">
      <c r="A180" s="221"/>
      <c r="B180" s="221"/>
      <c r="C180" s="221"/>
      <c r="D180" s="221"/>
      <c r="E180" s="221"/>
      <c r="F180" s="221"/>
      <c r="G180" s="221"/>
      <c r="H180" s="221"/>
      <c r="I180" s="221"/>
      <c r="J180" s="221"/>
      <c r="K180" s="221"/>
      <c r="L180" s="221"/>
      <c r="M180" s="221"/>
      <c r="N180" s="221"/>
      <c r="O180" s="221"/>
      <c r="P180" s="221"/>
    </row>
  </sheetData>
  <sheetProtection password="CE84" sheet="1" objects="1" scenarios="1"/>
  <mergeCells count="18">
    <mergeCell ref="B4:D4"/>
    <mergeCell ref="B7:B8"/>
    <mergeCell ref="C7:C8"/>
    <mergeCell ref="B88:F88"/>
    <mergeCell ref="O94:O96"/>
    <mergeCell ref="K94:K96"/>
    <mergeCell ref="M94:M96"/>
    <mergeCell ref="L94:L96"/>
    <mergeCell ref="J94:J96"/>
    <mergeCell ref="N7:N8"/>
    <mergeCell ref="D8:M8"/>
    <mergeCell ref="C94:C96"/>
    <mergeCell ref="D96:H96"/>
    <mergeCell ref="B178:C178"/>
    <mergeCell ref="B176:F176"/>
    <mergeCell ref="I94:I96"/>
    <mergeCell ref="B94:B96"/>
    <mergeCell ref="N94:N96"/>
  </mergeCells>
  <conditionalFormatting sqref="D65:M87 J138:M175 D157:I175 D53:D64 F50:M64">
    <cfRule type="expression" dxfId="127" priority="5">
      <formula>OR(D9=0, D9="")</formula>
    </cfRule>
  </conditionalFormatting>
  <conditionalFormatting sqref="D50:D52">
    <cfRule type="expression" dxfId="126" priority="4">
      <formula>OR(D9=0, D9="")</formula>
    </cfRule>
  </conditionalFormatting>
  <conditionalFormatting sqref="E50:E64">
    <cfRule type="expression" dxfId="125" priority="2">
      <formula>OR(E9=0, E9="")</formula>
    </cfRule>
  </conditionalFormatting>
  <conditionalFormatting sqref="D138:I156">
    <cfRule type="expression" dxfId="124" priority="1">
      <formula>OR(D97=0, D97="")</formula>
    </cfRule>
  </conditionalFormatting>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x14:formula1>
            <xm:f>'Basic Information'!$G$8:$G$26</xm:f>
          </x14:formula1>
          <xm:sqref>D7:M7 D94:H94</xm:sqref>
        </x14:dataValidation>
        <x14:dataValidation type="list" allowBlank="1">
          <x14:formula1>
            <xm:f>Calculations!$B$5:$B$10</xm:f>
          </x14:formula1>
          <xm:sqref>D95:H95</xm:sqref>
        </x14:dataValidation>
        <x14:dataValidation type="list" allowBlank="1" showInputMessage="1" showErrorMessage="1">
          <x14:formula1>
            <xm:f>Calculations!$B$38:$B$40</xm:f>
          </x14:formula1>
          <xm:sqref>D93:H93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showGridLines="0" workbookViewId="0">
      <selection activeCell="G142" sqref="G142"/>
    </sheetView>
  </sheetViews>
  <sheetFormatPr baseColWidth="10" defaultColWidth="15.1640625" defaultRowHeight="15" customHeight="1" x14ac:dyDescent="0.15"/>
  <cols>
    <col min="1" max="1" width="3.5" style="7" customWidth="1"/>
    <col min="2" max="2" width="25.5" style="7" customWidth="1"/>
    <col min="3" max="3" width="24.5" style="7" customWidth="1"/>
    <col min="4" max="4" width="20.33203125" style="7" customWidth="1"/>
    <col min="5" max="5" width="25.5" style="7" customWidth="1"/>
    <col min="6" max="6" width="18.6640625" style="7" customWidth="1"/>
    <col min="7" max="7" width="18.33203125" style="7" customWidth="1"/>
    <col min="8" max="8" width="33.1640625" style="7" customWidth="1"/>
    <col min="9" max="9" width="28.1640625" style="7" customWidth="1"/>
    <col min="10" max="10" width="19.33203125" style="7" customWidth="1"/>
    <col min="11" max="11" width="17.33203125" style="7" customWidth="1"/>
    <col min="12" max="16384" width="15.1640625" style="7"/>
  </cols>
  <sheetData>
    <row r="1" spans="1:13" s="180" customFormat="1" ht="15" customHeight="1" x14ac:dyDescent="0.15">
      <c r="B1" s="268" t="s">
        <v>395</v>
      </c>
    </row>
    <row r="2" spans="1:13" ht="15" customHeight="1" x14ac:dyDescent="0.15">
      <c r="A2" s="17"/>
      <c r="B2" s="190"/>
      <c r="C2" s="17"/>
      <c r="D2" s="17"/>
      <c r="E2" s="17"/>
      <c r="F2" s="17"/>
      <c r="G2" s="17"/>
      <c r="H2" s="17"/>
      <c r="I2" s="17"/>
      <c r="J2" s="17"/>
      <c r="K2" s="17"/>
      <c r="L2" s="13"/>
    </row>
    <row r="3" spans="1:13" ht="15" customHeight="1" x14ac:dyDescent="0.15">
      <c r="A3" s="17"/>
      <c r="B3" s="26" t="s">
        <v>2</v>
      </c>
      <c r="C3" s="17"/>
      <c r="D3" s="17"/>
      <c r="E3" s="17"/>
      <c r="F3" s="17"/>
      <c r="G3" s="17"/>
      <c r="H3" s="17"/>
      <c r="I3" s="17"/>
      <c r="J3" s="17"/>
      <c r="K3" s="17"/>
      <c r="L3" s="13"/>
    </row>
    <row r="4" spans="1:13" ht="15" customHeight="1" x14ac:dyDescent="0.15">
      <c r="A4" s="17"/>
      <c r="B4" s="17"/>
      <c r="C4" s="17"/>
      <c r="D4" s="17"/>
      <c r="E4" s="17"/>
      <c r="F4" s="17"/>
      <c r="G4" s="190"/>
      <c r="H4" s="17"/>
      <c r="I4" s="17"/>
      <c r="J4" s="17"/>
      <c r="K4" s="17"/>
      <c r="L4" s="13"/>
    </row>
    <row r="5" spans="1:13" ht="15" customHeight="1" x14ac:dyDescent="0.15">
      <c r="A5" s="17"/>
      <c r="B5" s="27" t="s">
        <v>400</v>
      </c>
      <c r="C5" s="17"/>
      <c r="D5" s="17"/>
      <c r="E5" s="17"/>
      <c r="F5" s="17"/>
      <c r="G5" s="190"/>
      <c r="H5" s="17"/>
      <c r="I5" s="17"/>
      <c r="J5" s="17"/>
      <c r="K5" s="17"/>
      <c r="L5" s="13"/>
    </row>
    <row r="6" spans="1:13" ht="15" customHeight="1" x14ac:dyDescent="0.15">
      <c r="A6" s="17"/>
      <c r="B6" s="353" t="s">
        <v>10</v>
      </c>
      <c r="C6" s="354"/>
      <c r="D6" s="354"/>
      <c r="E6" s="354"/>
      <c r="F6" s="239"/>
      <c r="G6" s="190"/>
      <c r="H6" s="17"/>
      <c r="I6" s="17"/>
      <c r="J6" s="17"/>
      <c r="K6" s="17"/>
      <c r="L6" s="13"/>
    </row>
    <row r="7" spans="1:13" s="180" customFormat="1" ht="15" customHeight="1" x14ac:dyDescent="0.15">
      <c r="A7" s="17"/>
      <c r="B7" s="183" t="s">
        <v>405</v>
      </c>
      <c r="C7" s="182"/>
      <c r="D7" s="182"/>
      <c r="E7" s="182"/>
      <c r="F7" s="182"/>
      <c r="G7" s="17"/>
      <c r="H7" s="17"/>
      <c r="I7" s="17"/>
      <c r="J7" s="17"/>
      <c r="K7" s="17"/>
      <c r="L7" s="13"/>
    </row>
    <row r="8" spans="1:13" ht="15" customHeight="1" x14ac:dyDescent="0.15">
      <c r="A8" s="17"/>
      <c r="B8" s="29" t="s">
        <v>407</v>
      </c>
      <c r="C8" s="17"/>
      <c r="D8" s="17"/>
      <c r="E8" s="17"/>
      <c r="F8" s="17"/>
      <c r="G8" s="17"/>
      <c r="H8" s="17"/>
      <c r="I8" s="17"/>
      <c r="J8" s="17"/>
      <c r="K8" s="17"/>
      <c r="L8" s="13"/>
    </row>
    <row r="9" spans="1:13" ht="70.5" customHeight="1" x14ac:dyDescent="0.15">
      <c r="A9" s="17"/>
      <c r="B9" s="177" t="s">
        <v>401</v>
      </c>
      <c r="C9" s="31" t="s">
        <v>398</v>
      </c>
      <c r="D9" s="31" t="s">
        <v>402</v>
      </c>
      <c r="E9" s="31" t="s">
        <v>399</v>
      </c>
      <c r="F9" s="31" t="s">
        <v>36</v>
      </c>
      <c r="G9" s="31" t="s">
        <v>37</v>
      </c>
      <c r="H9" s="31" t="s">
        <v>409</v>
      </c>
      <c r="I9" s="31" t="s">
        <v>410</v>
      </c>
      <c r="J9" s="31" t="s">
        <v>403</v>
      </c>
      <c r="K9" s="31" t="s">
        <v>404</v>
      </c>
      <c r="L9" s="31" t="s">
        <v>408</v>
      </c>
      <c r="M9" s="257" t="s">
        <v>443</v>
      </c>
    </row>
    <row r="10" spans="1:13" ht="15" customHeight="1" x14ac:dyDescent="0.15">
      <c r="A10" s="17"/>
      <c r="B10" s="273"/>
      <c r="C10" s="193"/>
      <c r="D10" s="274"/>
      <c r="E10" s="275"/>
      <c r="F10" s="193"/>
      <c r="G10" s="193"/>
      <c r="H10" s="276" t="str">
        <f>IF(C10="","",((D10*C10)))</f>
        <v/>
      </c>
      <c r="I10" s="277" t="str">
        <f>IF(Table3[[#This Row],[Number of Workers/Members]]="", "", Table3[[#This Row],[Total Yearly Wage (Workers only)]]+(IF(SUM(Table3[Profit Share Count])=0, 0, $C$137*$E$141/SUM(Table3[Profit Share Count])*Table3[[#This Row],[Profit Share Count]])))</f>
        <v/>
      </c>
      <c r="J10" s="278" t="str">
        <f>IF(C10="", "", I10/365/C10)</f>
        <v/>
      </c>
      <c r="K10" s="279" t="str">
        <f>IF(C10="", "", (J10*7)/F10)</f>
        <v/>
      </c>
      <c r="L10" s="280">
        <f>IF(E10="Profit", C10, 0)</f>
        <v>0</v>
      </c>
      <c r="M10" s="281"/>
    </row>
    <row r="11" spans="1:13" ht="15" customHeight="1" x14ac:dyDescent="0.15">
      <c r="A11" s="17"/>
      <c r="B11" s="273"/>
      <c r="C11" s="193"/>
      <c r="D11" s="274"/>
      <c r="E11" s="275"/>
      <c r="F11" s="193"/>
      <c r="G11" s="193"/>
      <c r="H11" s="282" t="str">
        <f>IF(C11="","",((D11*C11)))</f>
        <v/>
      </c>
      <c r="I11" s="277" t="str">
        <f>IF(Table3[[#This Row],[Number of Workers/Members]]="", "", Table3[[#This Row],[Total Yearly Wage (Workers only)]]+(IF(SUM(Table3[Profit Share Count])=0, 0, $C$137*$E$141/SUM(Table3[Profit Share Count])*Table3[[#This Row],[Profit Share Count]])))</f>
        <v/>
      </c>
      <c r="J11" s="283" t="str">
        <f>IF(C11="", "", I11/365/C11)</f>
        <v/>
      </c>
      <c r="K11" s="284" t="str">
        <f>IF(C11="", "", (J11*7)/F11)</f>
        <v/>
      </c>
      <c r="L11" s="280" t="str">
        <f>IF(E11="Profit", C11, "")</f>
        <v/>
      </c>
      <c r="M11" s="281"/>
    </row>
    <row r="12" spans="1:13" s="160" customFormat="1" ht="15" customHeight="1" x14ac:dyDescent="0.15">
      <c r="A12" s="17"/>
      <c r="B12" s="273"/>
      <c r="C12" s="193"/>
      <c r="D12" s="274"/>
      <c r="E12" s="275"/>
      <c r="F12" s="193"/>
      <c r="G12" s="193"/>
      <c r="H12" s="282" t="str">
        <f>IF(C12="","",((D12*C12)))</f>
        <v/>
      </c>
      <c r="I12" s="277" t="str">
        <f>IF(Table3[[#This Row],[Number of Workers/Members]]="", "", Table3[[#This Row],[Total Yearly Wage (Workers only)]]+(IF(SUM(Table3[Profit Share Count])=0, 0, $C$137*$E$141/SUM(Table3[Profit Share Count])*Table3[[#This Row],[Profit Share Count]])))</f>
        <v/>
      </c>
      <c r="J12" s="283" t="str">
        <f>IF(C12="", "", I12/365/C12)</f>
        <v/>
      </c>
      <c r="K12" s="284" t="str">
        <f>IF(C12="", "", (J12*7)/F12)</f>
        <v/>
      </c>
      <c r="L12" s="280" t="str">
        <f>IF(E12="Profit", C12, "")</f>
        <v/>
      </c>
      <c r="M12" s="281"/>
    </row>
    <row r="13" spans="1:13" ht="15" customHeight="1" x14ac:dyDescent="0.15">
      <c r="A13" s="17"/>
      <c r="B13" s="273"/>
      <c r="C13" s="193"/>
      <c r="D13" s="274"/>
      <c r="E13" s="275"/>
      <c r="F13" s="193"/>
      <c r="G13" s="193"/>
      <c r="H13" s="282" t="str">
        <f>IF(C13="","",((D13*C13)))</f>
        <v/>
      </c>
      <c r="I13" s="277" t="str">
        <f>IF(Table3[[#This Row],[Number of Workers/Members]]="", "", Table3[[#This Row],[Total Yearly Wage (Workers only)]]+(IF(SUM(Table3[Profit Share Count])=0, 0, $C$137*$E$141/SUM(Table3[Profit Share Count])*Table3[[#This Row],[Profit Share Count]])))</f>
        <v/>
      </c>
      <c r="J13" s="283" t="str">
        <f>IF(C13="", "", I13/365/C13)</f>
        <v/>
      </c>
      <c r="K13" s="284" t="str">
        <f>IF(C13="", "", (J13*7)/F13)</f>
        <v/>
      </c>
      <c r="L13" s="280" t="str">
        <f>IF(E13="Profit", C13, "")</f>
        <v/>
      </c>
      <c r="M13" s="281"/>
    </row>
    <row r="14" spans="1:13" ht="15" customHeight="1" x14ac:dyDescent="0.15">
      <c r="A14" s="17"/>
      <c r="B14" s="285"/>
      <c r="C14" s="286"/>
      <c r="D14" s="287"/>
      <c r="E14" s="288"/>
      <c r="F14" s="286"/>
      <c r="G14" s="286"/>
      <c r="H14" s="289" t="str">
        <f>IF(C14="","",((D14*C14)))</f>
        <v/>
      </c>
      <c r="I14" s="277" t="str">
        <f>IF(Table3[[#This Row],[Number of Workers/Members]]="", "", Table3[[#This Row],[Total Yearly Wage (Workers only)]]+(IF(SUM(Table3[Profit Share Count])=0, 0, $C$137*$E$141/SUM(Table3[Profit Share Count])*Table3[[#This Row],[Profit Share Count]])))</f>
        <v/>
      </c>
      <c r="J14" s="290" t="str">
        <f>IF(C14="", "", I14/365/C14)</f>
        <v/>
      </c>
      <c r="K14" s="291" t="str">
        <f>IF(C14="", "", (J14*7)/F14)</f>
        <v/>
      </c>
      <c r="L14" s="280" t="str">
        <f>IF(E14="Profit", C14, "")</f>
        <v/>
      </c>
      <c r="M14" s="281"/>
    </row>
    <row r="15" spans="1:13" ht="15" customHeight="1" x14ac:dyDescent="0.15">
      <c r="A15" s="17"/>
      <c r="B15" s="355" t="s">
        <v>483</v>
      </c>
      <c r="C15" s="348"/>
      <c r="D15" s="348"/>
      <c r="E15" s="348"/>
      <c r="F15" s="348"/>
      <c r="G15" s="348"/>
      <c r="H15" s="348"/>
      <c r="I15" s="348"/>
      <c r="J15" s="349"/>
      <c r="K15" s="17"/>
      <c r="L15" s="13"/>
    </row>
    <row r="16" spans="1:13" ht="15" customHeight="1" x14ac:dyDescent="0.15">
      <c r="A16" s="17"/>
      <c r="B16" s="17"/>
      <c r="C16" s="17"/>
      <c r="D16" s="17"/>
      <c r="E16" s="17"/>
      <c r="F16" s="17"/>
      <c r="G16" s="17"/>
      <c r="H16" s="17"/>
      <c r="I16" s="17"/>
      <c r="J16" s="17"/>
      <c r="K16" s="17"/>
      <c r="L16" s="13"/>
    </row>
    <row r="17" spans="1:12" ht="15" customHeight="1" x14ac:dyDescent="0.15">
      <c r="A17" s="17"/>
      <c r="B17" s="27" t="s">
        <v>396</v>
      </c>
      <c r="C17" s="17"/>
      <c r="D17" s="17"/>
      <c r="E17" s="17"/>
      <c r="F17" s="17"/>
      <c r="G17" s="17"/>
      <c r="H17" s="17"/>
      <c r="I17" s="17"/>
      <c r="J17" s="17"/>
      <c r="K17" s="17"/>
      <c r="L17" s="13"/>
    </row>
    <row r="18" spans="1:12" ht="15" customHeight="1" x14ac:dyDescent="0.15">
      <c r="A18" s="17"/>
      <c r="B18" s="353" t="s">
        <v>397</v>
      </c>
      <c r="C18" s="354"/>
      <c r="D18" s="354"/>
      <c r="E18" s="354"/>
      <c r="F18" s="354"/>
      <c r="G18" s="239"/>
      <c r="H18" s="17"/>
      <c r="I18" s="17"/>
      <c r="J18" s="17"/>
      <c r="K18" s="17"/>
      <c r="L18" s="13"/>
    </row>
    <row r="19" spans="1:12" ht="15" customHeight="1" x14ac:dyDescent="0.15">
      <c r="A19" s="17"/>
      <c r="B19" s="29"/>
      <c r="C19" s="17"/>
      <c r="D19" s="17"/>
      <c r="E19" s="17"/>
      <c r="F19" s="17"/>
      <c r="G19" s="17"/>
      <c r="H19" s="17"/>
      <c r="I19" s="17"/>
      <c r="J19" s="17"/>
      <c r="K19" s="17"/>
      <c r="L19" s="13"/>
    </row>
    <row r="20" spans="1:12" ht="53.25" customHeight="1" x14ac:dyDescent="0.15">
      <c r="A20" s="17"/>
      <c r="B20" s="177" t="s">
        <v>60</v>
      </c>
      <c r="C20" s="31" t="s">
        <v>391</v>
      </c>
      <c r="D20" s="31" t="s">
        <v>50</v>
      </c>
      <c r="E20" s="31" t="s">
        <v>62</v>
      </c>
      <c r="F20" s="31" t="s">
        <v>37</v>
      </c>
      <c r="G20" s="178" t="s">
        <v>63</v>
      </c>
      <c r="H20" s="186" t="s">
        <v>443</v>
      </c>
      <c r="I20" s="182"/>
      <c r="J20" s="17" t="s">
        <v>427</v>
      </c>
      <c r="K20" s="17"/>
      <c r="L20" s="13"/>
    </row>
    <row r="21" spans="1:12" ht="15" customHeight="1" x14ac:dyDescent="0.15">
      <c r="A21" s="17"/>
      <c r="B21" s="292"/>
      <c r="C21" s="274"/>
      <c r="D21" s="193"/>
      <c r="E21" s="193"/>
      <c r="F21" s="193"/>
      <c r="G21" s="293">
        <f>IF(D21="Month",C21*12*E21,C21*E21)</f>
        <v>0</v>
      </c>
      <c r="H21" s="258"/>
      <c r="I21" s="17"/>
      <c r="J21" s="17"/>
      <c r="K21" s="17"/>
      <c r="L21" s="13"/>
    </row>
    <row r="22" spans="1:12" ht="15" customHeight="1" x14ac:dyDescent="0.15">
      <c r="A22" s="17"/>
      <c r="B22" s="292"/>
      <c r="C22" s="274"/>
      <c r="D22" s="193"/>
      <c r="E22" s="193"/>
      <c r="F22" s="197"/>
      <c r="G22" s="293">
        <f>IF(D22="Month",C22*12*E22,C22*E22)</f>
        <v>0</v>
      </c>
      <c r="H22" s="258"/>
      <c r="I22" s="17"/>
      <c r="J22" s="17"/>
      <c r="K22" s="17"/>
      <c r="L22" s="13"/>
    </row>
    <row r="23" spans="1:12" ht="15" customHeight="1" x14ac:dyDescent="0.15">
      <c r="A23" s="17"/>
      <c r="B23" s="292"/>
      <c r="C23" s="294"/>
      <c r="D23" s="197"/>
      <c r="E23" s="197"/>
      <c r="F23" s="197"/>
      <c r="G23" s="293">
        <f>IF(D23="Month",C23*12*E23,C23*E23)</f>
        <v>0</v>
      </c>
      <c r="H23" s="258"/>
      <c r="I23" s="17"/>
      <c r="J23" s="17"/>
      <c r="K23" s="17"/>
      <c r="L23" s="13"/>
    </row>
    <row r="24" spans="1:12" ht="15" customHeight="1" x14ac:dyDescent="0.15">
      <c r="A24" s="17"/>
      <c r="B24" s="285"/>
      <c r="C24" s="287"/>
      <c r="D24" s="286"/>
      <c r="E24" s="286"/>
      <c r="F24" s="286"/>
      <c r="G24" s="295">
        <f>IF(D24="Month",C24*12*E24,C24*E24)</f>
        <v>0</v>
      </c>
      <c r="H24" s="258"/>
      <c r="I24" s="17"/>
      <c r="J24" s="17"/>
      <c r="K24" s="17"/>
      <c r="L24" s="13"/>
    </row>
    <row r="25" spans="1:12" ht="15" customHeight="1" x14ac:dyDescent="0.15">
      <c r="A25" s="17"/>
      <c r="B25" s="355" t="s">
        <v>457</v>
      </c>
      <c r="C25" s="348"/>
      <c r="D25" s="348"/>
      <c r="E25" s="348"/>
      <c r="F25" s="348"/>
      <c r="G25" s="349"/>
      <c r="H25" s="17"/>
      <c r="I25" s="17"/>
      <c r="J25" s="17"/>
      <c r="K25" s="17"/>
      <c r="L25" s="13"/>
    </row>
    <row r="26" spans="1:12" ht="15" customHeight="1" x14ac:dyDescent="0.15">
      <c r="A26" s="17"/>
      <c r="B26" s="17"/>
      <c r="C26" s="17"/>
      <c r="D26" s="17"/>
      <c r="E26" s="17"/>
      <c r="F26" s="17"/>
      <c r="G26" s="17"/>
      <c r="H26" s="17"/>
      <c r="I26" s="17"/>
      <c r="J26" s="17"/>
      <c r="K26" s="17"/>
      <c r="L26" s="13"/>
    </row>
    <row r="27" spans="1:12" ht="15" customHeight="1" x14ac:dyDescent="0.15">
      <c r="A27" s="17"/>
      <c r="B27" s="17"/>
      <c r="C27" s="17"/>
      <c r="D27" s="17"/>
      <c r="E27" s="17"/>
      <c r="F27" s="17"/>
      <c r="G27" s="17"/>
      <c r="H27" s="17"/>
      <c r="I27" s="17"/>
      <c r="J27" s="17"/>
      <c r="K27" s="17"/>
      <c r="L27" s="13"/>
    </row>
    <row r="28" spans="1:12" ht="15" customHeight="1" x14ac:dyDescent="0.15">
      <c r="A28" s="17"/>
      <c r="B28" s="27" t="s">
        <v>81</v>
      </c>
      <c r="C28" s="17"/>
      <c r="D28" s="17"/>
      <c r="E28" s="17"/>
      <c r="F28" s="17"/>
      <c r="G28" s="17"/>
      <c r="H28" s="17"/>
      <c r="I28" s="17"/>
      <c r="J28" s="17"/>
      <c r="K28" s="17"/>
      <c r="L28" s="13"/>
    </row>
    <row r="29" spans="1:12" ht="15" customHeight="1" x14ac:dyDescent="0.15">
      <c r="A29" s="17"/>
      <c r="B29" s="353" t="s">
        <v>82</v>
      </c>
      <c r="C29" s="354"/>
      <c r="D29" s="354"/>
      <c r="E29" s="354"/>
      <c r="F29" s="354"/>
      <c r="G29" s="354"/>
      <c r="H29" s="239"/>
      <c r="I29" s="17"/>
      <c r="J29" s="17"/>
      <c r="K29" s="17"/>
      <c r="L29" s="13"/>
    </row>
    <row r="30" spans="1:12" ht="15" customHeight="1" x14ac:dyDescent="0.15">
      <c r="A30" s="17"/>
      <c r="B30" s="30" t="s">
        <v>83</v>
      </c>
      <c r="C30" s="17"/>
      <c r="D30" s="17"/>
      <c r="E30" s="17"/>
      <c r="F30" s="17"/>
      <c r="G30" s="17"/>
      <c r="H30" s="17"/>
      <c r="I30" s="17"/>
      <c r="J30" s="17"/>
      <c r="K30" s="17"/>
      <c r="L30" s="13"/>
    </row>
    <row r="31" spans="1:12" ht="15" customHeight="1" x14ac:dyDescent="0.15">
      <c r="A31" s="17"/>
      <c r="B31" s="30" t="s">
        <v>450</v>
      </c>
      <c r="C31" s="17"/>
      <c r="D31" s="17"/>
      <c r="E31" s="17"/>
      <c r="F31" s="17"/>
      <c r="G31" s="17"/>
      <c r="H31" s="17"/>
      <c r="I31" s="17"/>
      <c r="J31" s="17"/>
      <c r="K31" s="17"/>
      <c r="L31" s="13"/>
    </row>
    <row r="32" spans="1:12" ht="26" x14ac:dyDescent="0.15">
      <c r="A32" s="17"/>
      <c r="B32" s="246" t="s">
        <v>84</v>
      </c>
      <c r="C32" s="245" t="s">
        <v>445</v>
      </c>
      <c r="D32" s="245" t="s">
        <v>85</v>
      </c>
      <c r="E32" s="245" t="s">
        <v>444</v>
      </c>
      <c r="F32" s="245" t="s">
        <v>449</v>
      </c>
      <c r="G32" s="245" t="s">
        <v>86</v>
      </c>
      <c r="H32" s="245" t="s">
        <v>446</v>
      </c>
      <c r="I32" s="247" t="s">
        <v>447</v>
      </c>
      <c r="J32" s="186" t="s">
        <v>443</v>
      </c>
      <c r="K32" s="17"/>
      <c r="L32" s="13"/>
    </row>
    <row r="33" spans="1:12" ht="13" x14ac:dyDescent="0.15">
      <c r="A33" s="17"/>
      <c r="B33" s="248"/>
      <c r="C33" s="296"/>
      <c r="D33" s="297"/>
      <c r="E33" s="297"/>
      <c r="F33" s="296"/>
      <c r="G33" s="297"/>
      <c r="H33" s="295">
        <f t="shared" ref="H33:H39" si="0">C33*D33</f>
        <v>0</v>
      </c>
      <c r="I33" s="298" t="str">
        <f>IF(C33="", "", (C33-F33)/E33*D33)</f>
        <v/>
      </c>
      <c r="J33" s="258"/>
      <c r="K33" s="17"/>
      <c r="L33" s="13"/>
    </row>
    <row r="34" spans="1:12" ht="13" x14ac:dyDescent="0.15">
      <c r="A34" s="17"/>
      <c r="B34" s="249"/>
      <c r="C34" s="296"/>
      <c r="D34" s="297"/>
      <c r="E34" s="297"/>
      <c r="F34" s="296"/>
      <c r="G34" s="297"/>
      <c r="H34" s="295">
        <f t="shared" si="0"/>
        <v>0</v>
      </c>
      <c r="I34" s="298" t="str">
        <f t="shared" ref="I34:I39" si="1">IF(C34="", "", (C34-F34)/E34*D34)</f>
        <v/>
      </c>
      <c r="J34" s="258"/>
      <c r="K34" s="17"/>
      <c r="L34" s="13"/>
    </row>
    <row r="35" spans="1:12" s="159" customFormat="1" ht="13" x14ac:dyDescent="0.15">
      <c r="A35" s="17"/>
      <c r="B35" s="249"/>
      <c r="C35" s="296"/>
      <c r="D35" s="297"/>
      <c r="E35" s="297"/>
      <c r="F35" s="296"/>
      <c r="G35" s="297"/>
      <c r="H35" s="295">
        <f t="shared" si="0"/>
        <v>0</v>
      </c>
      <c r="I35" s="298" t="str">
        <f t="shared" si="1"/>
        <v/>
      </c>
      <c r="J35" s="258"/>
      <c r="K35" s="17"/>
      <c r="L35" s="13"/>
    </row>
    <row r="36" spans="1:12" ht="13" x14ac:dyDescent="0.15">
      <c r="A36" s="17"/>
      <c r="B36" s="249"/>
      <c r="C36" s="296"/>
      <c r="D36" s="297"/>
      <c r="E36" s="297"/>
      <c r="F36" s="296"/>
      <c r="G36" s="297"/>
      <c r="H36" s="295">
        <f t="shared" si="0"/>
        <v>0</v>
      </c>
      <c r="I36" s="298" t="str">
        <f t="shared" si="1"/>
        <v/>
      </c>
      <c r="J36" s="258"/>
      <c r="K36" s="17"/>
      <c r="L36" s="13"/>
    </row>
    <row r="37" spans="1:12" ht="13" x14ac:dyDescent="0.15">
      <c r="A37" s="17"/>
      <c r="B37" s="248"/>
      <c r="C37" s="299"/>
      <c r="D37" s="300"/>
      <c r="E37" s="300"/>
      <c r="F37" s="299"/>
      <c r="G37" s="297"/>
      <c r="H37" s="295">
        <f t="shared" si="0"/>
        <v>0</v>
      </c>
      <c r="I37" s="298" t="str">
        <f t="shared" si="1"/>
        <v/>
      </c>
      <c r="J37" s="258"/>
      <c r="K37" s="17"/>
      <c r="L37" s="13"/>
    </row>
    <row r="38" spans="1:12" s="160" customFormat="1" ht="13" x14ac:dyDescent="0.15">
      <c r="A38" s="17"/>
      <c r="B38" s="248"/>
      <c r="C38" s="299"/>
      <c r="D38" s="300"/>
      <c r="E38" s="300"/>
      <c r="F38" s="299"/>
      <c r="G38" s="297"/>
      <c r="H38" s="295">
        <f t="shared" si="0"/>
        <v>0</v>
      </c>
      <c r="I38" s="298" t="str">
        <f t="shared" si="1"/>
        <v/>
      </c>
      <c r="J38" s="258"/>
      <c r="K38" s="17"/>
      <c r="L38" s="13"/>
    </row>
    <row r="39" spans="1:12" ht="13" x14ac:dyDescent="0.15">
      <c r="A39" s="17"/>
      <c r="B39" s="196"/>
      <c r="C39" s="301"/>
      <c r="D39" s="198"/>
      <c r="E39" s="198"/>
      <c r="F39" s="301"/>
      <c r="G39" s="194"/>
      <c r="H39" s="295">
        <f t="shared" si="0"/>
        <v>0</v>
      </c>
      <c r="I39" s="298" t="str">
        <f t="shared" si="1"/>
        <v/>
      </c>
      <c r="J39" s="258"/>
      <c r="K39" s="17"/>
      <c r="L39" s="13"/>
    </row>
    <row r="40" spans="1:12" ht="13" x14ac:dyDescent="0.15">
      <c r="A40" s="17"/>
      <c r="B40" s="347" t="s">
        <v>484</v>
      </c>
      <c r="C40" s="348"/>
      <c r="D40" s="348"/>
      <c r="E40" s="348"/>
      <c r="F40" s="348"/>
      <c r="G40" s="348"/>
      <c r="H40" s="348"/>
      <c r="I40" s="335"/>
      <c r="J40" s="13"/>
      <c r="K40" s="17"/>
      <c r="L40" s="13"/>
    </row>
    <row r="41" spans="1:12" ht="13" x14ac:dyDescent="0.15">
      <c r="A41" s="17"/>
      <c r="B41" s="17"/>
      <c r="C41" s="17"/>
      <c r="D41" s="17"/>
      <c r="E41" s="17"/>
      <c r="F41" s="17"/>
      <c r="G41" s="17"/>
      <c r="H41" s="17"/>
      <c r="I41" s="17"/>
      <c r="J41" s="13"/>
      <c r="K41" s="17"/>
      <c r="L41" s="13"/>
    </row>
    <row r="42" spans="1:12" ht="13" x14ac:dyDescent="0.15">
      <c r="A42" s="17"/>
      <c r="B42" s="27" t="s">
        <v>87</v>
      </c>
      <c r="C42" s="17"/>
      <c r="D42" s="17"/>
      <c r="E42" s="17"/>
      <c r="F42" s="17"/>
      <c r="G42" s="17"/>
      <c r="H42" s="17"/>
      <c r="I42" s="17"/>
      <c r="J42" s="17"/>
      <c r="K42" s="17"/>
      <c r="L42" s="13"/>
    </row>
    <row r="43" spans="1:12" ht="13" x14ac:dyDescent="0.15">
      <c r="A43" s="17"/>
      <c r="B43" s="353" t="s">
        <v>88</v>
      </c>
      <c r="C43" s="354"/>
      <c r="D43" s="354"/>
      <c r="E43" s="354"/>
      <c r="F43" s="354"/>
      <c r="G43" s="354"/>
      <c r="H43" s="239"/>
      <c r="I43" s="17"/>
      <c r="J43" s="181"/>
      <c r="K43" s="17"/>
      <c r="L43" s="13"/>
    </row>
    <row r="44" spans="1:12" ht="13" x14ac:dyDescent="0.15">
      <c r="A44" s="17"/>
      <c r="B44" s="30" t="s">
        <v>451</v>
      </c>
      <c r="C44" s="17"/>
      <c r="D44" s="17"/>
      <c r="E44" s="17"/>
      <c r="F44" s="17"/>
      <c r="G44" s="17"/>
      <c r="H44" s="17"/>
      <c r="I44" s="17"/>
      <c r="J44" s="17"/>
      <c r="K44" s="17"/>
      <c r="L44" s="13"/>
    </row>
    <row r="45" spans="1:12" s="187" customFormat="1" ht="13" x14ac:dyDescent="0.15">
      <c r="A45" s="17"/>
      <c r="B45" s="30" t="s">
        <v>453</v>
      </c>
      <c r="C45" s="17"/>
      <c r="D45" s="17"/>
      <c r="E45" s="17"/>
      <c r="F45" s="17"/>
      <c r="G45" s="17"/>
      <c r="H45" s="17"/>
      <c r="I45" s="17"/>
      <c r="J45" s="17"/>
      <c r="K45" s="17"/>
      <c r="L45" s="13"/>
    </row>
    <row r="46" spans="1:12" ht="13" x14ac:dyDescent="0.15">
      <c r="A46" s="17"/>
      <c r="B46" s="20" t="s">
        <v>89</v>
      </c>
      <c r="C46" s="252"/>
      <c r="D46" s="30" t="s">
        <v>448</v>
      </c>
      <c r="E46" s="17"/>
      <c r="F46" s="17"/>
      <c r="G46" s="17"/>
      <c r="H46" s="17"/>
      <c r="I46" s="17"/>
      <c r="J46" s="17"/>
      <c r="K46" s="17"/>
      <c r="L46" s="13"/>
    </row>
    <row r="47" spans="1:12" ht="13" x14ac:dyDescent="0.15">
      <c r="A47" s="17"/>
      <c r="B47" s="20" t="s">
        <v>90</v>
      </c>
      <c r="C47" s="253"/>
      <c r="D47" s="17"/>
      <c r="E47" s="17"/>
      <c r="F47" s="17"/>
      <c r="G47" s="17"/>
      <c r="H47" s="17"/>
      <c r="I47" s="17"/>
      <c r="J47" s="17"/>
      <c r="K47" s="17"/>
      <c r="L47" s="13"/>
    </row>
    <row r="48" spans="1:12" ht="26" x14ac:dyDescent="0.15">
      <c r="A48" s="17"/>
      <c r="B48" s="251" t="s">
        <v>91</v>
      </c>
      <c r="C48" s="250" t="s">
        <v>445</v>
      </c>
      <c r="D48" s="245" t="s">
        <v>92</v>
      </c>
      <c r="E48" s="245" t="s">
        <v>444</v>
      </c>
      <c r="F48" s="245" t="s">
        <v>454</v>
      </c>
      <c r="G48" s="245" t="s">
        <v>86</v>
      </c>
      <c r="H48" s="245" t="s">
        <v>94</v>
      </c>
      <c r="I48" s="245" t="s">
        <v>446</v>
      </c>
      <c r="J48" s="247" t="s">
        <v>452</v>
      </c>
      <c r="K48" s="186" t="s">
        <v>443</v>
      </c>
      <c r="L48" s="13"/>
    </row>
    <row r="49" spans="1:12" ht="13" x14ac:dyDescent="0.15">
      <c r="A49" s="17"/>
      <c r="B49" s="273"/>
      <c r="C49" s="274"/>
      <c r="D49" s="193"/>
      <c r="E49" s="193"/>
      <c r="F49" s="274"/>
      <c r="G49" s="193"/>
      <c r="H49" s="193"/>
      <c r="I49" s="295">
        <f>C49*D49</f>
        <v>0</v>
      </c>
      <c r="J49" s="298" t="str">
        <f>IF(C49="", "", (C49-F49)/E49*Table2[[#This Row],[No. Units Required]])</f>
        <v/>
      </c>
      <c r="K49" s="259"/>
      <c r="L49" s="13"/>
    </row>
    <row r="50" spans="1:12" ht="13" x14ac:dyDescent="0.15">
      <c r="A50" s="17"/>
      <c r="B50" s="273"/>
      <c r="C50" s="274"/>
      <c r="D50" s="193"/>
      <c r="E50" s="193"/>
      <c r="F50" s="274"/>
      <c r="G50" s="193"/>
      <c r="H50" s="193"/>
      <c r="I50" s="295">
        <f>C50*D50</f>
        <v>0</v>
      </c>
      <c r="J50" s="298" t="str">
        <f>IF(C50="", "", (C50-F50)/E50*Table2[[#This Row],[No. Units Required]])</f>
        <v/>
      </c>
      <c r="K50" s="259"/>
      <c r="L50" s="13"/>
    </row>
    <row r="51" spans="1:12" ht="13" x14ac:dyDescent="0.15">
      <c r="A51" s="17"/>
      <c r="B51" s="292"/>
      <c r="C51" s="294"/>
      <c r="D51" s="197"/>
      <c r="E51" s="197"/>
      <c r="F51" s="294"/>
      <c r="G51" s="197"/>
      <c r="H51" s="197"/>
      <c r="I51" s="295">
        <f>C51*D51</f>
        <v>0</v>
      </c>
      <c r="J51" s="298" t="str">
        <f>IF(C51="", "", (C51-F51)/E51*Table2[[#This Row],[No. Units Required]])</f>
        <v/>
      </c>
      <c r="K51" s="259"/>
      <c r="L51" s="13"/>
    </row>
    <row r="52" spans="1:12" ht="13" x14ac:dyDescent="0.15">
      <c r="A52" s="17"/>
      <c r="B52" s="196"/>
      <c r="C52" s="301"/>
      <c r="D52" s="198"/>
      <c r="E52" s="198"/>
      <c r="F52" s="301"/>
      <c r="G52" s="198"/>
      <c r="H52" s="198"/>
      <c r="I52" s="293">
        <f>C52*D52</f>
        <v>0</v>
      </c>
      <c r="J52" s="298" t="str">
        <f>IF(C52="", "", (C52-F52)/E52*Table2[[#This Row],[No. Units Required]])</f>
        <v/>
      </c>
      <c r="K52" s="259"/>
      <c r="L52" s="13"/>
    </row>
    <row r="53" spans="1:12" ht="26" x14ac:dyDescent="0.15">
      <c r="A53" s="17"/>
      <c r="B53" s="177" t="s">
        <v>91</v>
      </c>
      <c r="C53" s="31" t="s">
        <v>96</v>
      </c>
      <c r="D53" s="31" t="s">
        <v>97</v>
      </c>
      <c r="E53" s="31" t="s">
        <v>98</v>
      </c>
      <c r="F53" s="31" t="s">
        <v>99</v>
      </c>
      <c r="G53" s="31" t="s">
        <v>100</v>
      </c>
      <c r="H53" s="31" t="s">
        <v>101</v>
      </c>
      <c r="I53" s="31" t="s">
        <v>102</v>
      </c>
      <c r="J53" s="178" t="s">
        <v>103</v>
      </c>
      <c r="K53" s="186" t="s">
        <v>443</v>
      </c>
      <c r="L53" s="13"/>
    </row>
    <row r="54" spans="1:12" ht="13" x14ac:dyDescent="0.15">
      <c r="A54" s="17"/>
      <c r="B54" s="302" t="str">
        <f>IF(B49="", "", B49)</f>
        <v/>
      </c>
      <c r="C54" s="193"/>
      <c r="D54" s="274"/>
      <c r="E54" s="193"/>
      <c r="F54" s="193"/>
      <c r="G54" s="193"/>
      <c r="H54" s="193"/>
      <c r="I54" s="274"/>
      <c r="J54" s="194"/>
      <c r="K54" s="272"/>
      <c r="L54" s="13"/>
    </row>
    <row r="55" spans="1:12" ht="13" x14ac:dyDescent="0.15">
      <c r="A55" s="17"/>
      <c r="B55" s="302" t="str">
        <f>IF(B50="", "", B50)</f>
        <v/>
      </c>
      <c r="C55" s="193"/>
      <c r="D55" s="274"/>
      <c r="E55" s="193"/>
      <c r="F55" s="193"/>
      <c r="G55" s="197"/>
      <c r="H55" s="197"/>
      <c r="I55" s="294"/>
      <c r="J55" s="198"/>
      <c r="K55" s="272"/>
      <c r="L55" s="13"/>
    </row>
    <row r="56" spans="1:12" ht="13" x14ac:dyDescent="0.15">
      <c r="A56" s="17"/>
      <c r="B56" s="302" t="str">
        <f>IF(B51="", "", B51)</f>
        <v/>
      </c>
      <c r="C56" s="197"/>
      <c r="D56" s="294"/>
      <c r="E56" s="197"/>
      <c r="F56" s="197"/>
      <c r="G56" s="197"/>
      <c r="H56" s="197"/>
      <c r="I56" s="294"/>
      <c r="J56" s="198"/>
      <c r="K56" s="272"/>
      <c r="L56" s="13"/>
    </row>
    <row r="57" spans="1:12" ht="13" x14ac:dyDescent="0.15">
      <c r="A57" s="17"/>
      <c r="B57" s="303" t="str">
        <f>IF(B52="", "", B52)</f>
        <v/>
      </c>
      <c r="C57" s="286"/>
      <c r="D57" s="287"/>
      <c r="E57" s="286"/>
      <c r="F57" s="286"/>
      <c r="G57" s="286"/>
      <c r="H57" s="286"/>
      <c r="I57" s="287"/>
      <c r="J57" s="300"/>
      <c r="K57" s="272"/>
      <c r="L57" s="13"/>
    </row>
    <row r="58" spans="1:12" ht="26" x14ac:dyDescent="0.15">
      <c r="A58" s="17"/>
      <c r="B58" s="177" t="s">
        <v>91</v>
      </c>
      <c r="C58" s="31" t="s">
        <v>105</v>
      </c>
      <c r="D58" s="31" t="s">
        <v>106</v>
      </c>
      <c r="E58" s="31" t="s">
        <v>107</v>
      </c>
      <c r="F58" s="31" t="s">
        <v>108</v>
      </c>
      <c r="G58" s="31" t="s">
        <v>109</v>
      </c>
      <c r="H58" s="31" t="s">
        <v>110</v>
      </c>
      <c r="I58" s="178" t="s">
        <v>111</v>
      </c>
      <c r="J58" s="186" t="s">
        <v>443</v>
      </c>
      <c r="K58" s="32"/>
      <c r="L58" s="13"/>
    </row>
    <row r="59" spans="1:12" ht="13" x14ac:dyDescent="0.15">
      <c r="A59" s="17"/>
      <c r="B59" s="302" t="str">
        <f>B54</f>
        <v/>
      </c>
      <c r="C59" s="274"/>
      <c r="D59" s="193"/>
      <c r="E59" s="304">
        <f>C54*D49*D54</f>
        <v>0</v>
      </c>
      <c r="F59" s="304" t="str">
        <f>IF(B54="","", E59/IF(F54=0, 1, F54))</f>
        <v/>
      </c>
      <c r="G59" s="304">
        <f>G54*(H49/100)*$C$46*D49*$C$47</f>
        <v>0</v>
      </c>
      <c r="H59" s="304">
        <f>I54*D49</f>
        <v>0</v>
      </c>
      <c r="I59" s="293">
        <f>C59*D49</f>
        <v>0</v>
      </c>
      <c r="J59" s="305"/>
      <c r="K59" s="32"/>
      <c r="L59" s="13"/>
    </row>
    <row r="60" spans="1:12" ht="13" x14ac:dyDescent="0.15">
      <c r="A60" s="17"/>
      <c r="B60" s="302" t="str">
        <f>B55</f>
        <v/>
      </c>
      <c r="C60" s="294"/>
      <c r="D60" s="197"/>
      <c r="E60" s="304">
        <f>C55*D50*D55</f>
        <v>0</v>
      </c>
      <c r="F60" s="304" t="str">
        <f>IF(B55="","", E60/IF(F55=0, 1, F55))</f>
        <v/>
      </c>
      <c r="G60" s="304">
        <f>G55*(H50/100)*$C$46*D50*$C$47</f>
        <v>0</v>
      </c>
      <c r="H60" s="304">
        <f>I55*D50</f>
        <v>0</v>
      </c>
      <c r="I60" s="293">
        <f>C60*D50</f>
        <v>0</v>
      </c>
      <c r="J60" s="305"/>
      <c r="K60" s="32"/>
      <c r="L60" s="13"/>
    </row>
    <row r="61" spans="1:12" ht="13" x14ac:dyDescent="0.15">
      <c r="A61" s="17"/>
      <c r="B61" s="302" t="str">
        <f>B56</f>
        <v/>
      </c>
      <c r="C61" s="294"/>
      <c r="D61" s="197"/>
      <c r="E61" s="304">
        <f>C56*D51*D56</f>
        <v>0</v>
      </c>
      <c r="F61" s="304" t="str">
        <f>IF(B56="","", E61/IF(F56=0, 1, F56))</f>
        <v/>
      </c>
      <c r="G61" s="304">
        <f>G56*(H51/100)*$C$46*D51*$C$47</f>
        <v>0</v>
      </c>
      <c r="H61" s="304">
        <f>I56*D51</f>
        <v>0</v>
      </c>
      <c r="I61" s="293">
        <f>C61*D51</f>
        <v>0</v>
      </c>
      <c r="J61" s="305"/>
      <c r="K61" s="32"/>
      <c r="L61" s="13"/>
    </row>
    <row r="62" spans="1:12" ht="13" x14ac:dyDescent="0.15">
      <c r="A62" s="17"/>
      <c r="B62" s="303" t="str">
        <f>B57</f>
        <v/>
      </c>
      <c r="C62" s="287"/>
      <c r="D62" s="286"/>
      <c r="E62" s="306">
        <f>C57*D52*D57</f>
        <v>0</v>
      </c>
      <c r="F62" s="304" t="str">
        <f>IF(B57="","", E62/IF(F57=0, 1, F57))</f>
        <v/>
      </c>
      <c r="G62" s="306">
        <f>G57*(H52/100)*$C$46*D52*$C$47</f>
        <v>0</v>
      </c>
      <c r="H62" s="306">
        <f>I57*D52</f>
        <v>0</v>
      </c>
      <c r="I62" s="295">
        <f>C62*D52</f>
        <v>0</v>
      </c>
      <c r="J62" s="305"/>
      <c r="K62" s="32"/>
      <c r="L62" s="13"/>
    </row>
    <row r="63" spans="1:12" ht="13" x14ac:dyDescent="0.15">
      <c r="A63" s="17"/>
      <c r="B63" s="347" t="s">
        <v>478</v>
      </c>
      <c r="C63" s="348"/>
      <c r="D63" s="348"/>
      <c r="E63" s="348"/>
      <c r="F63" s="348"/>
      <c r="G63" s="348"/>
      <c r="H63" s="348"/>
      <c r="I63" s="349"/>
      <c r="J63" s="17"/>
      <c r="K63" s="32"/>
      <c r="L63" s="13"/>
    </row>
    <row r="64" spans="1:12" ht="13" x14ac:dyDescent="0.15">
      <c r="A64" s="17"/>
      <c r="B64" s="18"/>
      <c r="C64" s="17"/>
      <c r="D64" s="17"/>
      <c r="E64" s="17"/>
      <c r="F64" s="17"/>
      <c r="G64" s="17"/>
      <c r="H64" s="17"/>
      <c r="I64" s="17"/>
      <c r="J64" s="17"/>
      <c r="K64" s="32"/>
      <c r="L64" s="13"/>
    </row>
    <row r="65" spans="1:12" ht="13" x14ac:dyDescent="0.15">
      <c r="A65" s="17"/>
      <c r="B65" s="27" t="s">
        <v>371</v>
      </c>
      <c r="C65" s="17"/>
      <c r="D65" s="17"/>
      <c r="E65" s="17"/>
      <c r="F65" s="17"/>
      <c r="G65" s="17"/>
      <c r="H65" s="17"/>
      <c r="I65" s="17"/>
      <c r="J65" s="17"/>
      <c r="K65" s="17"/>
      <c r="L65" s="13"/>
    </row>
    <row r="66" spans="1:12" ht="13" x14ac:dyDescent="0.15">
      <c r="A66" s="17"/>
      <c r="B66" s="345" t="s">
        <v>114</v>
      </c>
      <c r="C66" s="346"/>
      <c r="D66" s="346"/>
      <c r="E66" s="346"/>
      <c r="F66" s="239"/>
      <c r="G66" s="188"/>
      <c r="H66" s="17"/>
      <c r="I66" s="17"/>
      <c r="J66" s="17"/>
      <c r="K66" s="17"/>
      <c r="L66" s="13"/>
    </row>
    <row r="67" spans="1:12" ht="13" x14ac:dyDescent="0.15">
      <c r="A67" s="17"/>
      <c r="B67" s="345" t="s">
        <v>115</v>
      </c>
      <c r="C67" s="346"/>
      <c r="D67" s="346"/>
      <c r="E67" s="346"/>
      <c r="F67" s="239"/>
      <c r="G67" s="190"/>
      <c r="H67" s="17"/>
      <c r="I67" s="17"/>
      <c r="J67" s="17"/>
      <c r="K67" s="17"/>
      <c r="L67" s="13"/>
    </row>
    <row r="68" spans="1:12" ht="13" x14ac:dyDescent="0.15">
      <c r="A68" s="17"/>
      <c r="B68" s="27"/>
      <c r="C68" s="17"/>
      <c r="D68" s="17"/>
      <c r="E68" s="17"/>
      <c r="F68" s="17"/>
      <c r="G68" s="190"/>
      <c r="H68" s="17"/>
      <c r="I68" s="17"/>
      <c r="J68" s="17"/>
      <c r="K68" s="17"/>
      <c r="L68" s="13"/>
    </row>
    <row r="69" spans="1:12" ht="13" x14ac:dyDescent="0.15">
      <c r="A69" s="17"/>
      <c r="B69" s="350" t="s">
        <v>116</v>
      </c>
      <c r="C69" s="351"/>
      <c r="D69" s="351"/>
      <c r="E69" s="352"/>
      <c r="F69" s="307">
        <f>SUM('Material Flows'!K97:K134)</f>
        <v>0</v>
      </c>
      <c r="G69" s="17"/>
      <c r="H69" s="17"/>
      <c r="I69" s="17"/>
      <c r="J69" s="17"/>
      <c r="K69" s="17"/>
      <c r="L69" s="13"/>
    </row>
    <row r="70" spans="1:12" ht="13" x14ac:dyDescent="0.15">
      <c r="A70" s="17"/>
      <c r="B70" s="350" t="s">
        <v>117</v>
      </c>
      <c r="C70" s="351"/>
      <c r="D70" s="351"/>
      <c r="E70" s="352"/>
      <c r="F70" s="274"/>
      <c r="G70" s="17"/>
      <c r="H70" s="17"/>
      <c r="I70" s="17"/>
      <c r="J70" s="17"/>
      <c r="K70" s="17"/>
      <c r="L70" s="13"/>
    </row>
    <row r="71" spans="1:12" ht="13" x14ac:dyDescent="0.15">
      <c r="A71" s="17"/>
      <c r="B71" s="350" t="s">
        <v>118</v>
      </c>
      <c r="C71" s="351"/>
      <c r="D71" s="351"/>
      <c r="E71" s="352"/>
      <c r="F71" s="193"/>
      <c r="G71" s="17"/>
      <c r="H71" s="17"/>
      <c r="I71" s="17"/>
      <c r="J71" s="17"/>
      <c r="K71" s="17"/>
      <c r="L71" s="13"/>
    </row>
    <row r="72" spans="1:12" ht="13" x14ac:dyDescent="0.15">
      <c r="A72" s="17"/>
      <c r="B72" s="350" t="s">
        <v>119</v>
      </c>
      <c r="C72" s="351"/>
      <c r="D72" s="351"/>
      <c r="E72" s="352"/>
      <c r="F72" s="307">
        <f>SUM('Material Flows'!L97:L134)</f>
        <v>0</v>
      </c>
      <c r="G72" s="17"/>
      <c r="H72" s="17"/>
      <c r="I72" s="17"/>
      <c r="J72" s="17"/>
      <c r="K72" s="17"/>
      <c r="L72" s="13"/>
    </row>
    <row r="73" spans="1:12" ht="13" x14ac:dyDescent="0.15">
      <c r="A73" s="17"/>
      <c r="B73" s="350" t="s">
        <v>120</v>
      </c>
      <c r="C73" s="351"/>
      <c r="D73" s="351"/>
      <c r="E73" s="352"/>
      <c r="F73" s="274"/>
      <c r="G73" s="17"/>
      <c r="H73" s="17"/>
      <c r="I73" s="17"/>
      <c r="J73" s="17"/>
      <c r="K73" s="17"/>
      <c r="L73" s="13"/>
    </row>
    <row r="74" spans="1:12" ht="13" x14ac:dyDescent="0.15">
      <c r="A74" s="17"/>
      <c r="B74" s="350" t="s">
        <v>118</v>
      </c>
      <c r="C74" s="351"/>
      <c r="D74" s="351"/>
      <c r="E74" s="352"/>
      <c r="F74" s="294"/>
      <c r="G74" s="17"/>
      <c r="H74" s="17"/>
      <c r="I74" s="17"/>
      <c r="J74" s="17"/>
      <c r="K74" s="17"/>
      <c r="L74" s="13"/>
    </row>
    <row r="75" spans="1:12" ht="13" x14ac:dyDescent="0.15">
      <c r="A75" s="17"/>
      <c r="B75" s="177" t="s">
        <v>84</v>
      </c>
      <c r="C75" s="31" t="s">
        <v>121</v>
      </c>
      <c r="D75" s="31" t="s">
        <v>61</v>
      </c>
      <c r="E75" s="31" t="s">
        <v>37</v>
      </c>
      <c r="F75" s="178" t="s">
        <v>122</v>
      </c>
      <c r="G75" s="186" t="s">
        <v>443</v>
      </c>
      <c r="H75" s="17"/>
      <c r="I75" s="17"/>
      <c r="J75" s="17"/>
      <c r="K75" s="17"/>
      <c r="L75" s="13"/>
    </row>
    <row r="76" spans="1:12" ht="13" x14ac:dyDescent="0.15">
      <c r="A76" s="17"/>
      <c r="B76" s="292"/>
      <c r="C76" s="274"/>
      <c r="D76" s="193"/>
      <c r="E76" s="193"/>
      <c r="F76" s="293">
        <f>IF(D76="Month", C76*12, C76)</f>
        <v>0</v>
      </c>
      <c r="G76" s="258"/>
      <c r="H76" s="17"/>
      <c r="I76" s="17"/>
      <c r="J76" s="17"/>
      <c r="K76" s="17"/>
      <c r="L76" s="13"/>
    </row>
    <row r="77" spans="1:12" ht="13" x14ac:dyDescent="0.15">
      <c r="A77" s="17"/>
      <c r="B77" s="292"/>
      <c r="C77" s="274"/>
      <c r="D77" s="193"/>
      <c r="E77" s="193"/>
      <c r="F77" s="293">
        <f>IF(D77="Month", C77*12, C77)</f>
        <v>0</v>
      </c>
      <c r="G77" s="258"/>
      <c r="H77" s="17"/>
      <c r="I77" s="17"/>
      <c r="J77" s="17"/>
      <c r="K77" s="17"/>
      <c r="L77" s="13"/>
    </row>
    <row r="78" spans="1:12" ht="13" x14ac:dyDescent="0.15">
      <c r="A78" s="17"/>
      <c r="B78" s="292"/>
      <c r="C78" s="294"/>
      <c r="D78" s="197"/>
      <c r="E78" s="193"/>
      <c r="F78" s="293">
        <f>IF(D78="Month", C78*12, C78)</f>
        <v>0</v>
      </c>
      <c r="G78" s="258"/>
      <c r="H78" s="17"/>
      <c r="I78" s="17"/>
      <c r="J78" s="17"/>
      <c r="K78" s="17"/>
      <c r="L78" s="13"/>
    </row>
    <row r="79" spans="1:12" ht="13" x14ac:dyDescent="0.15">
      <c r="A79" s="17"/>
      <c r="B79" s="285"/>
      <c r="C79" s="308"/>
      <c r="D79" s="309"/>
      <c r="E79" s="309"/>
      <c r="F79" s="295">
        <f>IF(D79="Month", C79*12, C79)</f>
        <v>0</v>
      </c>
      <c r="G79" s="258"/>
      <c r="H79" s="17"/>
      <c r="I79" s="17"/>
      <c r="J79" s="17"/>
      <c r="K79" s="17"/>
      <c r="L79" s="13"/>
    </row>
    <row r="80" spans="1:12" ht="13" x14ac:dyDescent="0.15">
      <c r="A80" s="17"/>
      <c r="B80" s="347" t="s">
        <v>458</v>
      </c>
      <c r="C80" s="348"/>
      <c r="D80" s="348"/>
      <c r="E80" s="348"/>
      <c r="F80" s="349"/>
      <c r="G80" s="17"/>
      <c r="H80" s="17"/>
      <c r="I80" s="17"/>
      <c r="J80" s="17"/>
      <c r="K80" s="17"/>
      <c r="L80" s="13"/>
    </row>
    <row r="81" spans="1:12" ht="13" x14ac:dyDescent="0.15">
      <c r="A81" s="17"/>
      <c r="B81" s="17"/>
      <c r="C81" s="17"/>
      <c r="D81" s="17"/>
      <c r="E81" s="17"/>
      <c r="F81" s="17"/>
      <c r="G81" s="17"/>
      <c r="H81" s="17"/>
      <c r="I81" s="17"/>
      <c r="J81" s="17"/>
      <c r="K81" s="17"/>
      <c r="L81" s="13"/>
    </row>
    <row r="82" spans="1:12" ht="13" x14ac:dyDescent="0.15">
      <c r="A82" s="17"/>
      <c r="B82" s="17"/>
      <c r="C82" s="17"/>
      <c r="D82" s="17"/>
      <c r="E82" s="17"/>
      <c r="F82" s="17"/>
      <c r="G82" s="17"/>
      <c r="H82" s="17"/>
      <c r="I82" s="17"/>
      <c r="J82" s="17"/>
      <c r="K82" s="17"/>
      <c r="L82" s="13"/>
    </row>
    <row r="83" spans="1:12" ht="13" x14ac:dyDescent="0.15">
      <c r="A83" s="17"/>
      <c r="B83" s="27" t="s">
        <v>125</v>
      </c>
      <c r="C83" s="17"/>
      <c r="D83" s="17"/>
      <c r="E83" s="17"/>
      <c r="F83" s="17"/>
      <c r="G83" s="17"/>
      <c r="H83" s="17"/>
      <c r="I83" s="17"/>
      <c r="J83" s="17"/>
      <c r="K83" s="17"/>
      <c r="L83" s="13"/>
    </row>
    <row r="84" spans="1:12" ht="13" x14ac:dyDescent="0.15">
      <c r="A84" s="17"/>
      <c r="B84" s="345" t="s">
        <v>126</v>
      </c>
      <c r="C84" s="346"/>
      <c r="D84" s="346"/>
      <c r="E84" s="346"/>
      <c r="F84" s="239"/>
      <c r="G84" s="17"/>
      <c r="H84" s="17"/>
      <c r="I84" s="17"/>
      <c r="J84" s="17"/>
      <c r="K84" s="17"/>
      <c r="L84" s="13"/>
    </row>
    <row r="85" spans="1:12" ht="13" x14ac:dyDescent="0.15">
      <c r="A85" s="17"/>
      <c r="B85" s="17"/>
      <c r="C85" s="17"/>
      <c r="D85" s="17"/>
      <c r="E85" s="17"/>
      <c r="F85" s="17"/>
      <c r="G85" s="17"/>
      <c r="H85" s="17"/>
      <c r="I85" s="17"/>
      <c r="J85" s="17"/>
      <c r="K85" s="17"/>
      <c r="L85" s="13"/>
    </row>
    <row r="86" spans="1:12" ht="13" x14ac:dyDescent="0.15">
      <c r="A86" s="17"/>
      <c r="B86" s="177" t="s">
        <v>84</v>
      </c>
      <c r="C86" s="31" t="s">
        <v>121</v>
      </c>
      <c r="D86" s="31" t="s">
        <v>61</v>
      </c>
      <c r="E86" s="31" t="s">
        <v>37</v>
      </c>
      <c r="F86" s="178" t="s">
        <v>122</v>
      </c>
      <c r="G86" s="17"/>
      <c r="H86" s="17"/>
      <c r="I86" s="17"/>
      <c r="J86" s="17"/>
      <c r="K86" s="17"/>
      <c r="L86" s="13"/>
    </row>
    <row r="87" spans="1:12" ht="13" x14ac:dyDescent="0.15">
      <c r="A87" s="17"/>
      <c r="B87" s="292"/>
      <c r="C87" s="274"/>
      <c r="D87" s="193"/>
      <c r="E87" s="193"/>
      <c r="F87" s="293">
        <f>IF(D87="Month", C87*12, C87)</f>
        <v>0</v>
      </c>
      <c r="G87" s="17"/>
      <c r="H87" s="17"/>
      <c r="I87" s="17"/>
      <c r="J87" s="17"/>
      <c r="K87" s="17"/>
      <c r="L87" s="13"/>
    </row>
    <row r="88" spans="1:12" ht="13" x14ac:dyDescent="0.15">
      <c r="A88" s="17"/>
      <c r="B88" s="292"/>
      <c r="C88" s="294"/>
      <c r="D88" s="193"/>
      <c r="E88" s="193"/>
      <c r="F88" s="293">
        <f>IF(D88="Month", C88*12, C88)</f>
        <v>0</v>
      </c>
      <c r="G88" s="17"/>
      <c r="H88" s="17"/>
      <c r="I88" s="17"/>
      <c r="J88" s="17"/>
      <c r="K88" s="17"/>
      <c r="L88" s="13"/>
    </row>
    <row r="89" spans="1:12" ht="13" x14ac:dyDescent="0.15">
      <c r="A89" s="17"/>
      <c r="B89" s="292"/>
      <c r="C89" s="274"/>
      <c r="D89" s="193"/>
      <c r="E89" s="193"/>
      <c r="F89" s="293">
        <f>IF(D89="Month", C89*12, C89)</f>
        <v>0</v>
      </c>
      <c r="G89" s="17"/>
      <c r="H89" s="17"/>
      <c r="I89" s="17"/>
      <c r="J89" s="17"/>
      <c r="K89" s="17"/>
      <c r="L89" s="13"/>
    </row>
    <row r="90" spans="1:12" ht="13" x14ac:dyDescent="0.15">
      <c r="A90" s="17"/>
      <c r="B90" s="285"/>
      <c r="C90" s="287"/>
      <c r="D90" s="309"/>
      <c r="E90" s="309"/>
      <c r="F90" s="295">
        <f>IF(D90="Month", C90*12, C90)</f>
        <v>0</v>
      </c>
      <c r="G90" s="17"/>
      <c r="H90" s="17"/>
      <c r="I90" s="17"/>
      <c r="J90" s="17"/>
      <c r="K90" s="17"/>
      <c r="L90" s="13"/>
    </row>
    <row r="91" spans="1:12" ht="13" x14ac:dyDescent="0.15">
      <c r="A91" s="17"/>
      <c r="B91" s="347" t="s">
        <v>479</v>
      </c>
      <c r="C91" s="348"/>
      <c r="D91" s="348"/>
      <c r="E91" s="348"/>
      <c r="F91" s="349"/>
      <c r="G91" s="17"/>
      <c r="H91" s="17"/>
      <c r="I91" s="17"/>
      <c r="J91" s="17"/>
      <c r="K91" s="17"/>
      <c r="L91" s="13"/>
    </row>
    <row r="92" spans="1:12" ht="13" x14ac:dyDescent="0.15">
      <c r="A92" s="17"/>
      <c r="B92" s="17"/>
      <c r="C92" s="17"/>
      <c r="D92" s="17"/>
      <c r="E92" s="17"/>
      <c r="F92" s="17"/>
      <c r="G92" s="17"/>
      <c r="H92" s="17"/>
      <c r="I92" s="17"/>
      <c r="J92" s="17"/>
      <c r="K92" s="17"/>
      <c r="L92" s="13"/>
    </row>
    <row r="93" spans="1:12" ht="13" x14ac:dyDescent="0.15">
      <c r="A93" s="17"/>
      <c r="B93" s="27" t="s">
        <v>372</v>
      </c>
      <c r="C93" s="17"/>
      <c r="D93" s="17"/>
      <c r="E93" s="17"/>
      <c r="F93" s="17"/>
      <c r="G93" s="17"/>
      <c r="H93" s="17"/>
      <c r="I93" s="17"/>
      <c r="J93" s="17"/>
      <c r="K93" s="17"/>
      <c r="L93" s="13"/>
    </row>
    <row r="94" spans="1:12" ht="13" x14ac:dyDescent="0.15">
      <c r="A94" s="17"/>
      <c r="B94" s="345" t="s">
        <v>373</v>
      </c>
      <c r="C94" s="346"/>
      <c r="D94" s="346"/>
      <c r="E94" s="346"/>
      <c r="F94" s="239"/>
      <c r="G94" s="17"/>
      <c r="H94" s="17"/>
      <c r="I94" s="17"/>
      <c r="J94" s="17"/>
      <c r="K94" s="17"/>
      <c r="L94" s="13"/>
    </row>
    <row r="95" spans="1:12" ht="13" x14ac:dyDescent="0.15">
      <c r="A95" s="17"/>
      <c r="C95" s="17"/>
      <c r="D95" s="17"/>
      <c r="E95" s="17"/>
      <c r="F95" s="17"/>
      <c r="G95" s="17"/>
      <c r="H95" s="17"/>
      <c r="I95" s="17"/>
      <c r="J95" s="17"/>
      <c r="K95" s="17"/>
      <c r="L95" s="13"/>
    </row>
    <row r="96" spans="1:12" ht="13" x14ac:dyDescent="0.15">
      <c r="A96" s="17"/>
      <c r="B96" s="350" t="s">
        <v>374</v>
      </c>
      <c r="C96" s="351"/>
      <c r="D96" s="352"/>
      <c r="E96" s="28" t="s">
        <v>37</v>
      </c>
      <c r="F96" s="28" t="s">
        <v>122</v>
      </c>
      <c r="G96" s="17"/>
      <c r="H96" s="17"/>
      <c r="I96" s="17"/>
      <c r="J96" s="17"/>
      <c r="K96" s="17"/>
      <c r="L96" s="13"/>
    </row>
    <row r="97" spans="1:12" ht="13" x14ac:dyDescent="0.15">
      <c r="A97" s="17"/>
      <c r="B97" s="362"/>
      <c r="C97" s="348"/>
      <c r="D97" s="349"/>
      <c r="E97" s="314"/>
      <c r="F97" s="315"/>
      <c r="G97" s="17"/>
      <c r="H97" s="17"/>
      <c r="I97" s="17"/>
      <c r="J97" s="17"/>
      <c r="K97" s="17"/>
      <c r="L97" s="13"/>
    </row>
    <row r="98" spans="1:12" ht="13" x14ac:dyDescent="0.15">
      <c r="A98" s="17"/>
      <c r="B98" s="362"/>
      <c r="C98" s="348"/>
      <c r="D98" s="349"/>
      <c r="E98" s="314"/>
      <c r="F98" s="315"/>
      <c r="G98" s="17"/>
      <c r="H98" s="17"/>
      <c r="I98" s="33"/>
      <c r="J98" s="17"/>
      <c r="K98" s="17"/>
      <c r="L98" s="13"/>
    </row>
    <row r="99" spans="1:12" ht="13" x14ac:dyDescent="0.15">
      <c r="A99" s="17"/>
      <c r="B99" s="362"/>
      <c r="C99" s="363"/>
      <c r="D99" s="364"/>
      <c r="E99" s="314"/>
      <c r="F99" s="316"/>
      <c r="G99" s="17"/>
      <c r="H99" s="17"/>
      <c r="I99" s="17"/>
      <c r="J99" s="17"/>
      <c r="K99" s="17"/>
      <c r="L99" s="13"/>
    </row>
    <row r="100" spans="1:12" ht="13" x14ac:dyDescent="0.15">
      <c r="A100" s="17"/>
      <c r="B100" s="362"/>
      <c r="C100" s="363"/>
      <c r="D100" s="364"/>
      <c r="E100" s="314"/>
      <c r="F100" s="317"/>
      <c r="G100" s="17"/>
      <c r="H100" s="17"/>
      <c r="I100" s="17"/>
      <c r="J100" s="17"/>
      <c r="K100" s="17"/>
      <c r="L100" s="13"/>
    </row>
    <row r="101" spans="1:12" ht="13" x14ac:dyDescent="0.15">
      <c r="A101" s="17"/>
      <c r="B101" s="347" t="s">
        <v>480</v>
      </c>
      <c r="C101" s="348"/>
      <c r="D101" s="348"/>
      <c r="E101" s="348"/>
      <c r="F101" s="349"/>
      <c r="G101" s="17"/>
      <c r="H101" s="17"/>
      <c r="I101" s="17"/>
      <c r="J101" s="17"/>
      <c r="K101" s="17"/>
      <c r="L101" s="13"/>
    </row>
    <row r="102" spans="1:12" ht="13" x14ac:dyDescent="0.15">
      <c r="A102" s="17"/>
      <c r="B102" s="17"/>
      <c r="C102" s="17"/>
      <c r="D102" s="17"/>
      <c r="E102" s="17"/>
      <c r="F102" s="17"/>
      <c r="G102" s="17"/>
      <c r="H102" s="17"/>
      <c r="I102" s="17"/>
      <c r="J102" s="17"/>
      <c r="K102" s="17"/>
      <c r="L102" s="13"/>
    </row>
    <row r="103" spans="1:12" ht="13" x14ac:dyDescent="0.15">
      <c r="A103" s="17"/>
      <c r="B103" s="26" t="s">
        <v>129</v>
      </c>
      <c r="C103" s="17"/>
      <c r="D103" s="17"/>
      <c r="E103" s="17"/>
      <c r="F103" s="17"/>
      <c r="G103" s="17"/>
      <c r="H103" s="17"/>
      <c r="I103" s="17"/>
      <c r="J103" s="17"/>
      <c r="K103" s="17"/>
      <c r="L103" s="13"/>
    </row>
    <row r="104" spans="1:12" ht="13" x14ac:dyDescent="0.15">
      <c r="A104" s="17"/>
      <c r="B104" s="17"/>
      <c r="C104" s="17"/>
      <c r="D104" s="17"/>
      <c r="E104" s="17"/>
      <c r="F104" s="17"/>
      <c r="G104" s="17"/>
      <c r="H104" s="17"/>
      <c r="I104" s="17"/>
      <c r="J104" s="17"/>
      <c r="K104" s="17"/>
      <c r="L104" s="13"/>
    </row>
    <row r="105" spans="1:12" ht="13" x14ac:dyDescent="0.15">
      <c r="A105" s="17"/>
      <c r="B105" s="27" t="s">
        <v>130</v>
      </c>
      <c r="C105" s="17"/>
      <c r="D105" s="17"/>
      <c r="E105" s="17"/>
      <c r="F105" s="17"/>
      <c r="G105" s="17"/>
      <c r="H105" s="17"/>
      <c r="I105" s="17"/>
      <c r="J105" s="17"/>
      <c r="K105" s="17"/>
      <c r="L105" s="13"/>
    </row>
    <row r="106" spans="1:12" ht="13" x14ac:dyDescent="0.15">
      <c r="A106" s="17"/>
      <c r="B106" s="345" t="s">
        <v>131</v>
      </c>
      <c r="C106" s="346"/>
      <c r="D106" s="346"/>
      <c r="E106" s="239"/>
      <c r="F106" s="34"/>
      <c r="G106" s="17"/>
      <c r="H106" s="17"/>
      <c r="I106" s="17"/>
      <c r="J106" s="17"/>
      <c r="K106" s="17"/>
      <c r="L106" s="13"/>
    </row>
    <row r="107" spans="1:12" ht="13" x14ac:dyDescent="0.15">
      <c r="A107" s="17"/>
      <c r="B107" s="27"/>
      <c r="C107" s="17"/>
      <c r="D107" s="17"/>
      <c r="E107" s="17"/>
      <c r="F107" s="17"/>
      <c r="G107" s="17"/>
      <c r="H107" s="17"/>
      <c r="I107" s="17"/>
      <c r="J107" s="17"/>
      <c r="K107" s="17"/>
      <c r="L107" s="13"/>
    </row>
    <row r="108" spans="1:12" ht="26" x14ac:dyDescent="0.15">
      <c r="A108" s="17"/>
      <c r="B108" s="177" t="s">
        <v>132</v>
      </c>
      <c r="C108" s="31" t="s">
        <v>133</v>
      </c>
      <c r="D108" s="31" t="s">
        <v>134</v>
      </c>
      <c r="E108" s="31" t="s">
        <v>135</v>
      </c>
      <c r="F108" s="31" t="s">
        <v>136</v>
      </c>
      <c r="G108" s="31" t="s">
        <v>137</v>
      </c>
      <c r="H108" s="178" t="s">
        <v>138</v>
      </c>
      <c r="I108" s="186" t="s">
        <v>443</v>
      </c>
      <c r="J108" s="35"/>
      <c r="K108" s="35"/>
      <c r="L108" s="13"/>
    </row>
    <row r="109" spans="1:12" ht="13" x14ac:dyDescent="0.15">
      <c r="A109" s="17"/>
      <c r="B109" s="273"/>
      <c r="C109" s="193"/>
      <c r="D109" s="274"/>
      <c r="E109" s="193"/>
      <c r="F109" s="310"/>
      <c r="G109" s="193"/>
      <c r="H109" s="311">
        <f>IF(E109="Month", D109*F109, D109)</f>
        <v>0</v>
      </c>
      <c r="I109" s="271"/>
      <c r="J109" s="17"/>
      <c r="K109" s="17"/>
      <c r="L109" s="13"/>
    </row>
    <row r="110" spans="1:12" ht="13" x14ac:dyDescent="0.15">
      <c r="A110" s="17"/>
      <c r="B110" s="292"/>
      <c r="C110" s="197"/>
      <c r="D110" s="294"/>
      <c r="E110" s="197"/>
      <c r="F110" s="310"/>
      <c r="G110" s="197"/>
      <c r="H110" s="311">
        <f>IF(E110="Month", D110*F110, D110)</f>
        <v>0</v>
      </c>
      <c r="I110" s="271"/>
      <c r="J110" s="17"/>
      <c r="K110" s="17"/>
      <c r="L110" s="13"/>
    </row>
    <row r="111" spans="1:12" ht="13" x14ac:dyDescent="0.15">
      <c r="A111" s="17"/>
      <c r="B111" s="292"/>
      <c r="C111" s="197"/>
      <c r="D111" s="294"/>
      <c r="E111" s="197"/>
      <c r="F111" s="310"/>
      <c r="G111" s="197"/>
      <c r="H111" s="311">
        <f>IF(E111="Month", D111*F111, D111)</f>
        <v>0</v>
      </c>
      <c r="I111" s="271"/>
      <c r="J111" s="17"/>
      <c r="K111" s="17"/>
      <c r="L111" s="13"/>
    </row>
    <row r="112" spans="1:12" ht="13" x14ac:dyDescent="0.15">
      <c r="A112" s="17"/>
      <c r="B112" s="285"/>
      <c r="C112" s="286"/>
      <c r="D112" s="287"/>
      <c r="E112" s="286"/>
      <c r="F112" s="312"/>
      <c r="G112" s="286"/>
      <c r="H112" s="313">
        <f>IF(E112="Month", D112*F112, D112)</f>
        <v>0</v>
      </c>
      <c r="I112" s="271"/>
      <c r="J112" s="17"/>
      <c r="K112" s="17"/>
      <c r="L112" s="13"/>
    </row>
    <row r="113" spans="1:12" ht="13" x14ac:dyDescent="0.15">
      <c r="A113" s="17"/>
      <c r="B113" s="355" t="s">
        <v>485</v>
      </c>
      <c r="C113" s="348"/>
      <c r="D113" s="348"/>
      <c r="E113" s="348"/>
      <c r="F113" s="348"/>
      <c r="G113" s="348"/>
      <c r="H113" s="349"/>
      <c r="I113" s="17"/>
      <c r="J113" s="17"/>
      <c r="K113" s="17"/>
      <c r="L113" s="13"/>
    </row>
    <row r="114" spans="1:12" ht="13" x14ac:dyDescent="0.15">
      <c r="A114" s="17"/>
      <c r="B114" s="18"/>
      <c r="C114" s="17"/>
      <c r="D114" s="17"/>
      <c r="E114" s="17"/>
      <c r="F114" s="18"/>
      <c r="G114" s="17"/>
      <c r="H114" s="17"/>
      <c r="I114" s="17"/>
      <c r="J114" s="17"/>
      <c r="K114" s="17"/>
      <c r="L114" s="13"/>
    </row>
    <row r="115" spans="1:12" ht="13" x14ac:dyDescent="0.15">
      <c r="A115" s="17"/>
      <c r="B115" s="27" t="s">
        <v>153</v>
      </c>
      <c r="C115" s="17"/>
      <c r="D115" s="17"/>
      <c r="E115" s="17"/>
      <c r="F115" s="17"/>
      <c r="G115" s="17"/>
      <c r="H115" s="17"/>
      <c r="I115" s="17"/>
      <c r="J115" s="17"/>
      <c r="K115" s="17"/>
      <c r="L115" s="13"/>
    </row>
    <row r="116" spans="1:12" ht="13" x14ac:dyDescent="0.15">
      <c r="A116" s="17"/>
      <c r="B116" s="357" t="s">
        <v>154</v>
      </c>
      <c r="C116" s="358"/>
      <c r="D116" s="358"/>
      <c r="E116" s="239"/>
      <c r="F116" s="17"/>
      <c r="G116" s="17"/>
      <c r="H116" s="17"/>
      <c r="I116" s="17"/>
      <c r="J116" s="17"/>
      <c r="K116" s="17"/>
      <c r="L116" s="13"/>
    </row>
    <row r="117" spans="1:12" ht="29.25" customHeight="1" x14ac:dyDescent="0.15">
      <c r="A117" s="17"/>
      <c r="B117" s="361" t="s">
        <v>369</v>
      </c>
      <c r="C117" s="361"/>
      <c r="D117" s="361"/>
      <c r="E117" s="24">
        <f>Calculations!C347</f>
        <v>0</v>
      </c>
      <c r="F117" s="17"/>
      <c r="G117" s="17"/>
      <c r="H117" s="17"/>
      <c r="I117" s="17"/>
      <c r="J117" s="17"/>
      <c r="K117" s="17"/>
      <c r="L117" s="13"/>
    </row>
    <row r="118" spans="1:12" ht="13" x14ac:dyDescent="0.15">
      <c r="A118" s="13"/>
      <c r="B118" s="13"/>
      <c r="C118" s="13"/>
      <c r="D118" s="13"/>
      <c r="E118" s="13"/>
      <c r="F118" s="13"/>
      <c r="G118" s="13"/>
      <c r="H118" s="13"/>
      <c r="I118" s="13"/>
      <c r="J118" s="13"/>
      <c r="K118" s="13"/>
      <c r="L118" s="13"/>
    </row>
    <row r="119" spans="1:12" ht="13" x14ac:dyDescent="0.15">
      <c r="A119" s="13"/>
      <c r="B119" s="27" t="s">
        <v>375</v>
      </c>
      <c r="C119" s="17"/>
      <c r="D119" s="17"/>
      <c r="E119" s="17"/>
      <c r="F119" s="17"/>
      <c r="G119" s="17"/>
      <c r="H119" s="17"/>
      <c r="I119" s="13"/>
      <c r="J119" s="13"/>
      <c r="K119" s="13"/>
      <c r="L119" s="13"/>
    </row>
    <row r="120" spans="1:12" ht="13" x14ac:dyDescent="0.15">
      <c r="A120" s="13"/>
      <c r="B120" s="345" t="s">
        <v>376</v>
      </c>
      <c r="C120" s="346"/>
      <c r="D120" s="346"/>
      <c r="E120" s="346"/>
      <c r="F120" s="346"/>
      <c r="G120" s="239">
        <v>0</v>
      </c>
      <c r="H120" s="17"/>
      <c r="I120" s="13"/>
      <c r="J120" s="13"/>
      <c r="K120" s="13"/>
      <c r="L120" s="13"/>
    </row>
    <row r="121" spans="1:12" ht="13" x14ac:dyDescent="0.15">
      <c r="A121" s="13"/>
      <c r="B121" s="30" t="s">
        <v>378</v>
      </c>
      <c r="C121" s="17"/>
      <c r="D121" s="17"/>
      <c r="E121" s="17"/>
      <c r="F121" s="17"/>
      <c r="G121" s="17"/>
      <c r="H121" s="17"/>
      <c r="I121" s="13"/>
      <c r="J121" s="13"/>
      <c r="K121" s="13"/>
      <c r="L121" s="13"/>
    </row>
    <row r="122" spans="1:12" ht="13" x14ac:dyDescent="0.15">
      <c r="A122" s="13"/>
      <c r="B122" s="30" t="s">
        <v>156</v>
      </c>
      <c r="C122" s="17"/>
      <c r="D122" s="17"/>
      <c r="E122" s="17"/>
      <c r="F122" s="17"/>
      <c r="G122" s="17"/>
      <c r="H122" s="17"/>
      <c r="I122" s="13"/>
      <c r="J122" s="13"/>
      <c r="K122" s="13"/>
      <c r="L122" s="13"/>
    </row>
    <row r="123" spans="1:12" ht="13" x14ac:dyDescent="0.15">
      <c r="A123" s="13"/>
      <c r="B123" s="36" t="s">
        <v>157</v>
      </c>
      <c r="C123" s="254"/>
      <c r="D123" s="17"/>
      <c r="E123" s="17"/>
      <c r="F123" s="17"/>
      <c r="G123" s="17"/>
      <c r="H123" s="17"/>
      <c r="I123" s="13"/>
      <c r="J123" s="13"/>
      <c r="K123" s="13"/>
      <c r="L123" s="13"/>
    </row>
    <row r="124" spans="1:12" ht="13" x14ac:dyDescent="0.15">
      <c r="A124" s="13"/>
      <c r="B124" s="17"/>
      <c r="C124" s="17"/>
      <c r="D124" s="17"/>
      <c r="E124" s="17"/>
      <c r="F124" s="17"/>
      <c r="G124" s="17"/>
      <c r="H124" s="17"/>
      <c r="I124" s="13"/>
      <c r="J124" s="13"/>
      <c r="K124" s="13"/>
      <c r="L124" s="13"/>
    </row>
    <row r="125" spans="1:12" ht="13" x14ac:dyDescent="0.15">
      <c r="A125" s="13"/>
      <c r="B125" s="177" t="s">
        <v>132</v>
      </c>
      <c r="C125" s="31" t="s">
        <v>159</v>
      </c>
      <c r="D125" s="31" t="s">
        <v>160</v>
      </c>
      <c r="E125" s="257" t="s">
        <v>443</v>
      </c>
      <c r="F125" s="17"/>
      <c r="G125" s="17"/>
      <c r="H125" s="17"/>
      <c r="I125" s="13"/>
      <c r="J125" s="13"/>
      <c r="K125" s="13"/>
      <c r="L125" s="13"/>
    </row>
    <row r="126" spans="1:12" ht="13" x14ac:dyDescent="0.15">
      <c r="A126" s="13"/>
      <c r="B126" s="193"/>
      <c r="C126" s="274"/>
      <c r="D126" s="193"/>
      <c r="E126" s="271"/>
      <c r="F126" s="17"/>
      <c r="G126" s="17"/>
      <c r="H126" s="17"/>
      <c r="I126" s="13"/>
      <c r="J126" s="13"/>
      <c r="K126" s="13"/>
      <c r="L126" s="13"/>
    </row>
    <row r="127" spans="1:12" ht="13" x14ac:dyDescent="0.15">
      <c r="A127" s="13"/>
      <c r="B127" s="197"/>
      <c r="C127" s="294"/>
      <c r="D127" s="197"/>
      <c r="E127" s="271"/>
      <c r="F127" s="17"/>
      <c r="G127" s="17"/>
      <c r="H127" s="17"/>
      <c r="I127" s="13"/>
      <c r="J127" s="13"/>
      <c r="K127" s="13"/>
      <c r="L127" s="13"/>
    </row>
    <row r="128" spans="1:12" ht="13" x14ac:dyDescent="0.15">
      <c r="A128" s="13"/>
      <c r="B128" s="292"/>
      <c r="C128" s="294"/>
      <c r="D128" s="198"/>
      <c r="E128" s="271"/>
      <c r="F128" s="17"/>
      <c r="G128" s="17"/>
      <c r="H128" s="17"/>
      <c r="I128" s="13"/>
      <c r="J128" s="13"/>
      <c r="K128" s="13"/>
      <c r="L128" s="13"/>
    </row>
    <row r="129" spans="1:12" ht="13" x14ac:dyDescent="0.15">
      <c r="A129" s="13"/>
      <c r="B129" s="292"/>
      <c r="C129" s="294"/>
      <c r="D129" s="198"/>
      <c r="E129" s="271"/>
      <c r="F129" s="17"/>
      <c r="G129" s="17"/>
      <c r="H129" s="17"/>
      <c r="I129" s="13"/>
      <c r="J129" s="13"/>
      <c r="K129" s="13"/>
      <c r="L129" s="13"/>
    </row>
    <row r="130" spans="1:12" ht="13" x14ac:dyDescent="0.15">
      <c r="A130" s="13"/>
      <c r="B130" s="359" t="s">
        <v>161</v>
      </c>
      <c r="C130" s="352"/>
      <c r="D130" s="37" t="str">
        <f>IF(C123="", "", SUM(C126:C129)/C123)</f>
        <v/>
      </c>
      <c r="E130" s="17"/>
      <c r="F130" s="17"/>
      <c r="G130" s="17"/>
      <c r="H130" s="17"/>
      <c r="I130" s="13"/>
      <c r="J130" s="13"/>
      <c r="K130" s="13"/>
      <c r="L130" s="13"/>
    </row>
    <row r="131" spans="1:12" ht="13" x14ac:dyDescent="0.15">
      <c r="A131" s="13"/>
      <c r="B131" s="347" t="s">
        <v>377</v>
      </c>
      <c r="C131" s="348"/>
      <c r="D131" s="349"/>
      <c r="E131" s="17"/>
      <c r="F131" s="17"/>
      <c r="G131" s="17"/>
      <c r="H131" s="17"/>
      <c r="I131" s="13"/>
      <c r="J131" s="13"/>
      <c r="K131" s="13"/>
      <c r="L131" s="13"/>
    </row>
    <row r="132" spans="1:12" ht="13" x14ac:dyDescent="0.15">
      <c r="A132" s="13"/>
      <c r="B132" s="17"/>
      <c r="C132" s="17"/>
      <c r="D132" s="17"/>
      <c r="E132" s="17"/>
      <c r="F132" s="17"/>
      <c r="G132" s="17"/>
      <c r="H132" s="17"/>
      <c r="I132" s="13"/>
      <c r="J132" s="13"/>
      <c r="K132" s="13"/>
      <c r="L132" s="13"/>
    </row>
    <row r="133" spans="1:12" ht="13" x14ac:dyDescent="0.15">
      <c r="A133" s="13"/>
      <c r="I133" s="13"/>
      <c r="J133" s="13"/>
      <c r="K133" s="13"/>
      <c r="L133" s="13"/>
    </row>
    <row r="134" spans="1:12" ht="13" x14ac:dyDescent="0.15">
      <c r="A134" s="13"/>
      <c r="B134" s="18" t="s">
        <v>163</v>
      </c>
      <c r="C134" s="23"/>
      <c r="D134" s="23"/>
      <c r="E134" s="17"/>
      <c r="F134" s="17"/>
      <c r="I134" s="13"/>
      <c r="J134" s="13"/>
      <c r="K134" s="13"/>
      <c r="L134" s="13"/>
    </row>
    <row r="135" spans="1:12" ht="13" x14ac:dyDescent="0.15">
      <c r="A135" s="13"/>
      <c r="B135" s="36" t="s">
        <v>164</v>
      </c>
      <c r="C135" s="24">
        <f>'Financial Summary'!F51</f>
        <v>0</v>
      </c>
      <c r="D135" s="23"/>
      <c r="E135" s="17"/>
      <c r="F135" s="17"/>
      <c r="I135" s="13"/>
      <c r="J135" s="13"/>
      <c r="K135" s="13"/>
      <c r="L135" s="13"/>
    </row>
    <row r="136" spans="1:12" ht="13" x14ac:dyDescent="0.15">
      <c r="A136" s="13"/>
      <c r="B136" s="36" t="s">
        <v>165</v>
      </c>
      <c r="C136" s="24">
        <f>'Financial Summary'!K6</f>
        <v>0</v>
      </c>
      <c r="D136" s="23"/>
      <c r="E136" s="17"/>
      <c r="F136" s="17"/>
      <c r="G136" s="13"/>
      <c r="H136" s="13"/>
      <c r="I136" s="13"/>
      <c r="J136" s="13"/>
      <c r="K136" s="13"/>
      <c r="L136" s="13"/>
    </row>
    <row r="137" spans="1:12" ht="13" x14ac:dyDescent="0.15">
      <c r="A137" s="13"/>
      <c r="B137" s="36" t="s">
        <v>166</v>
      </c>
      <c r="C137" s="24">
        <f>C135-C136</f>
        <v>0</v>
      </c>
      <c r="D137" s="17"/>
      <c r="E137" s="17"/>
      <c r="F137" s="17"/>
      <c r="G137" s="13"/>
      <c r="H137" s="13"/>
      <c r="I137" s="13"/>
      <c r="J137" s="13"/>
      <c r="K137" s="13"/>
      <c r="L137" s="13"/>
    </row>
    <row r="138" spans="1:12" ht="13" x14ac:dyDescent="0.15">
      <c r="A138" s="13"/>
      <c r="B138" s="29" t="s">
        <v>167</v>
      </c>
      <c r="C138" s="38"/>
      <c r="D138" s="17"/>
      <c r="E138" s="17"/>
      <c r="F138" s="17"/>
      <c r="G138" s="13"/>
      <c r="H138" s="13"/>
      <c r="I138" s="13"/>
      <c r="J138" s="13"/>
      <c r="K138" s="13"/>
      <c r="L138" s="13"/>
    </row>
    <row r="139" spans="1:12" ht="13" x14ac:dyDescent="0.15">
      <c r="A139" s="13"/>
      <c r="B139" s="367" t="s">
        <v>169</v>
      </c>
      <c r="C139" s="351"/>
      <c r="D139" s="352"/>
      <c r="E139" s="255"/>
      <c r="F139" s="17"/>
      <c r="G139" s="13"/>
      <c r="H139" s="13"/>
      <c r="I139" s="13"/>
      <c r="J139" s="13"/>
      <c r="K139" s="13"/>
      <c r="L139" s="13"/>
    </row>
    <row r="140" spans="1:12" ht="13" x14ac:dyDescent="0.15">
      <c r="A140" s="13"/>
      <c r="B140" s="367" t="s">
        <v>170</v>
      </c>
      <c r="C140" s="351"/>
      <c r="D140" s="352"/>
      <c r="E140" s="255"/>
      <c r="F140" s="17"/>
      <c r="G140" s="13"/>
      <c r="H140" s="13"/>
      <c r="I140" s="13"/>
      <c r="J140" s="13"/>
      <c r="K140" s="13"/>
      <c r="L140" s="13"/>
    </row>
    <row r="141" spans="1:12" ht="13" x14ac:dyDescent="0.15">
      <c r="A141" s="13"/>
      <c r="B141" s="360" t="s">
        <v>475</v>
      </c>
      <c r="C141" s="351"/>
      <c r="D141" s="352"/>
      <c r="E141" s="255"/>
      <c r="F141" s="17"/>
      <c r="G141" s="13"/>
      <c r="H141" s="13"/>
      <c r="I141" s="13"/>
      <c r="J141" s="13"/>
      <c r="K141" s="13"/>
      <c r="L141" s="13"/>
    </row>
    <row r="142" spans="1:12" ht="13" x14ac:dyDescent="0.15">
      <c r="A142" s="13"/>
      <c r="B142" s="356" t="s">
        <v>228</v>
      </c>
      <c r="C142" s="351"/>
      <c r="D142" s="352"/>
      <c r="E142" s="255"/>
      <c r="F142" s="17"/>
      <c r="G142" s="13"/>
      <c r="H142" s="13"/>
      <c r="I142" s="13"/>
      <c r="J142" s="13"/>
      <c r="K142" s="13"/>
      <c r="L142" s="13"/>
    </row>
    <row r="143" spans="1:12" ht="13" x14ac:dyDescent="0.15">
      <c r="A143" s="13"/>
      <c r="B143" s="17"/>
      <c r="C143" s="17"/>
      <c r="D143" s="17"/>
      <c r="E143" s="17"/>
      <c r="F143" s="17"/>
      <c r="G143" s="13"/>
      <c r="H143" s="13"/>
      <c r="I143" s="13"/>
      <c r="J143" s="13"/>
      <c r="K143" s="13"/>
      <c r="L143" s="13"/>
    </row>
    <row r="144" spans="1:12" ht="13" x14ac:dyDescent="0.15">
      <c r="A144" s="13"/>
      <c r="B144" s="26" t="s">
        <v>172</v>
      </c>
      <c r="C144" s="17"/>
      <c r="D144" s="17"/>
      <c r="E144" s="17"/>
      <c r="F144" s="17"/>
      <c r="G144" s="13"/>
      <c r="H144" s="13"/>
      <c r="I144" s="13"/>
      <c r="J144" s="13"/>
      <c r="K144" s="13"/>
      <c r="L144" s="13"/>
    </row>
    <row r="145" spans="1:12" ht="13" x14ac:dyDescent="0.15">
      <c r="A145" s="13"/>
      <c r="B145" s="18"/>
      <c r="C145" s="17"/>
      <c r="D145" s="17"/>
      <c r="E145" s="17"/>
      <c r="F145" s="17"/>
      <c r="G145" s="13"/>
      <c r="H145" s="13"/>
      <c r="I145" s="13"/>
      <c r="J145" s="13"/>
      <c r="K145" s="13"/>
      <c r="L145" s="13"/>
    </row>
    <row r="146" spans="1:12" ht="13" x14ac:dyDescent="0.15">
      <c r="A146" s="13"/>
      <c r="B146" s="359" t="s">
        <v>173</v>
      </c>
      <c r="C146" s="351"/>
      <c r="D146" s="351"/>
      <c r="E146" s="256"/>
      <c r="F146" s="17"/>
      <c r="G146" s="13"/>
      <c r="H146" s="13"/>
      <c r="I146" s="13"/>
      <c r="J146" s="13"/>
      <c r="K146" s="13"/>
      <c r="L146" s="13"/>
    </row>
    <row r="147" spans="1:12" ht="13" x14ac:dyDescent="0.15">
      <c r="A147" s="13"/>
      <c r="B147" s="359" t="s">
        <v>175</v>
      </c>
      <c r="C147" s="351"/>
      <c r="D147" s="351"/>
      <c r="E147" s="254"/>
      <c r="F147" s="17"/>
      <c r="G147" s="13"/>
      <c r="H147" s="13"/>
      <c r="I147" s="13"/>
      <c r="J147" s="13"/>
      <c r="K147" s="13"/>
      <c r="L147" s="13"/>
    </row>
    <row r="148" spans="1:12" ht="13" x14ac:dyDescent="0.15">
      <c r="A148" s="13"/>
      <c r="B148" s="368" t="s">
        <v>176</v>
      </c>
      <c r="C148" s="351"/>
      <c r="D148" s="351"/>
      <c r="E148" s="256"/>
      <c r="F148" s="17"/>
      <c r="G148" s="13"/>
      <c r="H148" s="13"/>
      <c r="I148" s="13"/>
      <c r="J148" s="13"/>
      <c r="K148" s="13"/>
      <c r="L148" s="13"/>
    </row>
    <row r="149" spans="1:12" ht="13" x14ac:dyDescent="0.15">
      <c r="A149" s="13"/>
      <c r="B149" s="34"/>
      <c r="C149" s="34"/>
      <c r="D149" s="34"/>
      <c r="E149" s="39"/>
      <c r="F149" s="17"/>
      <c r="G149" s="13"/>
      <c r="H149" s="13"/>
      <c r="I149" s="13"/>
      <c r="J149" s="13"/>
      <c r="K149" s="13"/>
      <c r="L149" s="13"/>
    </row>
    <row r="150" spans="1:12" ht="13" x14ac:dyDescent="0.15">
      <c r="A150" s="13"/>
      <c r="B150" s="356" t="s">
        <v>179</v>
      </c>
      <c r="C150" s="351"/>
      <c r="D150" s="351"/>
      <c r="E150" s="40">
        <f>E146+IF(E147="Yes", E148, 0)</f>
        <v>0</v>
      </c>
      <c r="F150" s="17"/>
      <c r="G150" s="13"/>
      <c r="H150" s="13"/>
      <c r="I150" s="13"/>
      <c r="J150" s="13"/>
      <c r="K150" s="13"/>
      <c r="L150" s="13"/>
    </row>
    <row r="151" spans="1:12" ht="13" x14ac:dyDescent="0.15">
      <c r="A151" s="13"/>
      <c r="B151" s="17"/>
      <c r="C151" s="17"/>
      <c r="D151" s="17"/>
      <c r="E151" s="17"/>
      <c r="F151" s="17"/>
      <c r="G151" s="13"/>
      <c r="H151" s="13"/>
      <c r="I151" s="13"/>
      <c r="J151" s="13"/>
      <c r="K151" s="13"/>
      <c r="L151" s="13"/>
    </row>
    <row r="152" spans="1:12" ht="13" x14ac:dyDescent="0.15">
      <c r="A152" s="13"/>
      <c r="G152" s="13"/>
      <c r="H152" s="13"/>
      <c r="I152" s="13"/>
      <c r="J152" s="13"/>
      <c r="K152" s="13"/>
      <c r="L152" s="13"/>
    </row>
    <row r="153" spans="1:12" ht="13" x14ac:dyDescent="0.15">
      <c r="A153" s="13"/>
      <c r="B153" s="365" t="s">
        <v>443</v>
      </c>
      <c r="C153" s="365"/>
      <c r="D153" s="365"/>
      <c r="E153" s="365"/>
      <c r="F153" s="365"/>
      <c r="G153" s="365"/>
      <c r="H153" s="365"/>
      <c r="I153" s="365"/>
      <c r="J153" s="365"/>
      <c r="K153" s="13"/>
      <c r="L153" s="13"/>
    </row>
    <row r="154" spans="1:12" ht="15" customHeight="1" x14ac:dyDescent="0.15">
      <c r="B154" s="366"/>
      <c r="C154" s="366"/>
      <c r="D154" s="366"/>
      <c r="E154" s="366"/>
      <c r="F154" s="366"/>
      <c r="G154" s="366"/>
      <c r="H154" s="366"/>
      <c r="I154" s="366"/>
      <c r="J154" s="366"/>
    </row>
    <row r="155" spans="1:12" ht="15" customHeight="1" x14ac:dyDescent="0.15">
      <c r="B155" s="366"/>
      <c r="C155" s="366"/>
      <c r="D155" s="366"/>
      <c r="E155" s="366"/>
      <c r="F155" s="366"/>
      <c r="G155" s="366"/>
      <c r="H155" s="366"/>
      <c r="I155" s="366"/>
      <c r="J155" s="366"/>
    </row>
    <row r="156" spans="1:12" ht="15" customHeight="1" x14ac:dyDescent="0.15">
      <c r="B156" s="366"/>
      <c r="C156" s="366"/>
      <c r="D156" s="366"/>
      <c r="E156" s="366"/>
      <c r="F156" s="366"/>
      <c r="G156" s="366"/>
      <c r="H156" s="366"/>
      <c r="I156" s="366"/>
      <c r="J156" s="366"/>
    </row>
    <row r="157" spans="1:12" ht="15" customHeight="1" x14ac:dyDescent="0.15">
      <c r="B157" s="366"/>
      <c r="C157" s="366"/>
      <c r="D157" s="366"/>
      <c r="E157" s="366"/>
      <c r="F157" s="366"/>
      <c r="G157" s="366"/>
      <c r="H157" s="366"/>
      <c r="I157" s="366"/>
      <c r="J157" s="366"/>
    </row>
    <row r="158" spans="1:12" ht="15" customHeight="1" x14ac:dyDescent="0.15">
      <c r="B158" s="366"/>
      <c r="C158" s="366"/>
      <c r="D158" s="366"/>
      <c r="E158" s="366"/>
      <c r="F158" s="366"/>
      <c r="G158" s="366"/>
      <c r="H158" s="366"/>
      <c r="I158" s="366"/>
      <c r="J158" s="366"/>
    </row>
    <row r="159" spans="1:12" ht="15" customHeight="1" x14ac:dyDescent="0.15">
      <c r="B159" s="366"/>
      <c r="C159" s="366"/>
      <c r="D159" s="366"/>
      <c r="E159" s="366"/>
      <c r="F159" s="366"/>
      <c r="G159" s="366"/>
      <c r="H159" s="366"/>
      <c r="I159" s="366"/>
      <c r="J159" s="366"/>
    </row>
    <row r="160" spans="1:12" ht="15" customHeight="1" x14ac:dyDescent="0.15">
      <c r="B160" s="366"/>
      <c r="C160" s="366"/>
      <c r="D160" s="366"/>
      <c r="E160" s="366"/>
      <c r="F160" s="366"/>
      <c r="G160" s="366"/>
      <c r="H160" s="366"/>
      <c r="I160" s="366"/>
      <c r="J160" s="366"/>
    </row>
    <row r="161" spans="2:10" ht="15" customHeight="1" x14ac:dyDescent="0.15">
      <c r="B161" s="366"/>
      <c r="C161" s="366"/>
      <c r="D161" s="366"/>
      <c r="E161" s="366"/>
      <c r="F161" s="366"/>
      <c r="G161" s="366"/>
      <c r="H161" s="366"/>
      <c r="I161" s="366"/>
      <c r="J161" s="366"/>
    </row>
  </sheetData>
  <sheetProtection password="CE84" sheet="1" objects="1" scenarios="1" insertRows="0" deleteRows="0"/>
  <mergeCells count="50">
    <mergeCell ref="B157:J157"/>
    <mergeCell ref="B158:J158"/>
    <mergeCell ref="B159:J159"/>
    <mergeCell ref="B160:J160"/>
    <mergeCell ref="B161:J161"/>
    <mergeCell ref="B153:J153"/>
    <mergeCell ref="B154:J154"/>
    <mergeCell ref="B155:J155"/>
    <mergeCell ref="B156:J156"/>
    <mergeCell ref="B96:D96"/>
    <mergeCell ref="B98:D98"/>
    <mergeCell ref="B139:D139"/>
    <mergeCell ref="B140:D140"/>
    <mergeCell ref="B148:D148"/>
    <mergeCell ref="B146:D146"/>
    <mergeCell ref="B147:D147"/>
    <mergeCell ref="B91:F91"/>
    <mergeCell ref="B94:E94"/>
    <mergeCell ref="B150:D150"/>
    <mergeCell ref="B142:D142"/>
    <mergeCell ref="B106:D106"/>
    <mergeCell ref="B120:F120"/>
    <mergeCell ref="B116:D116"/>
    <mergeCell ref="B113:H113"/>
    <mergeCell ref="B130:C130"/>
    <mergeCell ref="B131:D131"/>
    <mergeCell ref="B141:D141"/>
    <mergeCell ref="B117:D117"/>
    <mergeCell ref="B100:D100"/>
    <mergeCell ref="B99:D99"/>
    <mergeCell ref="B101:F101"/>
    <mergeCell ref="B97:D97"/>
    <mergeCell ref="B18:F18"/>
    <mergeCell ref="B15:J15"/>
    <mergeCell ref="B29:G29"/>
    <mergeCell ref="B6:E6"/>
    <mergeCell ref="B25:G25"/>
    <mergeCell ref="B66:E66"/>
    <mergeCell ref="B63:I63"/>
    <mergeCell ref="B70:E70"/>
    <mergeCell ref="B69:E69"/>
    <mergeCell ref="B40:I40"/>
    <mergeCell ref="B43:G43"/>
    <mergeCell ref="B84:E84"/>
    <mergeCell ref="B80:F80"/>
    <mergeCell ref="B72:E72"/>
    <mergeCell ref="B71:E71"/>
    <mergeCell ref="B67:E67"/>
    <mergeCell ref="B74:E74"/>
    <mergeCell ref="B73:E73"/>
  </mergeCells>
  <pageMargins left="0.7" right="0.7" top="0.75" bottom="0.75" header="0.3" footer="0.3"/>
  <pageSetup paperSize="8" orientation="landscape" r:id="rId1"/>
  <tableParts count="10">
    <tablePart r:id="rId2"/>
    <tablePart r:id="rId3"/>
    <tablePart r:id="rId4"/>
    <tablePart r:id="rId5"/>
    <tablePart r:id="rId6"/>
    <tablePart r:id="rId7"/>
    <tablePart r:id="rId8"/>
    <tablePart r:id="rId9"/>
    <tablePart r:id="rId10"/>
    <tablePart r:id="rId11"/>
  </tableParts>
  <extLst>
    <ext xmlns:x14="http://schemas.microsoft.com/office/spreadsheetml/2009/9/main" uri="{CCE6A557-97BC-4b89-ADB6-D9C93CAAB3DF}">
      <x14:dataValidations xmlns:xm="http://schemas.microsoft.com/office/excel/2006/main" count="11">
        <x14:dataValidation type="list" allowBlank="1" showErrorMessage="1">
          <x14:formula1>
            <xm:f>Calculations!$B$13:$B$15</xm:f>
          </x14:formula1>
          <xm:sqref>D87:D90</xm:sqref>
        </x14:dataValidation>
        <x14:dataValidation type="list" allowBlank="1" showErrorMessage="1">
          <x14:formula1>
            <xm:f>Calculations!$B$13:$B$15</xm:f>
          </x14:formula1>
          <xm:sqref>E109:E112</xm:sqref>
        </x14:dataValidation>
        <x14:dataValidation type="list" allowBlank="1" showErrorMessage="1">
          <x14:formula1>
            <xm:f>Calculations!$B$28:$B$35</xm:f>
          </x14:formula1>
          <xm:sqref>B49:B52</xm:sqref>
        </x14:dataValidation>
        <x14:dataValidation type="list" allowBlank="1">
          <x14:formula1>
            <xm:f>'Basic Information'!$G$7:$G$26</xm:f>
          </x14:formula1>
          <xm:sqref>F21:F24 G49:G52 E54:E57 H54:H57 J54:J57 D59:D62 F71 F74 G33:G39 E97:E100 G10:G14 E87:E90</xm:sqref>
        </x14:dataValidation>
        <x14:dataValidation type="list" allowBlank="1">
          <x14:formula1>
            <xm:f>'Basic Information'!$G$8:$G$26</xm:f>
          </x14:formula1>
          <xm:sqref>C109:C112 D126:D129</xm:sqref>
        </x14:dataValidation>
        <x14:dataValidation type="list" allowBlank="1" showErrorMessage="1">
          <x14:formula1>
            <xm:f>Calculations!$B$48:$B$51</xm:f>
          </x14:formula1>
          <xm:sqref>G109:G112</xm:sqref>
        </x14:dataValidation>
        <x14:dataValidation type="list" allowBlank="1" showErrorMessage="1">
          <x14:formula1>
            <xm:f>Calculations!$B$38:$B$40</xm:f>
          </x14:formula1>
          <xm:sqref>E147</xm:sqref>
        </x14:dataValidation>
        <x14:dataValidation type="list" allowBlank="1" showErrorMessage="1">
          <x14:formula1>
            <xm:f>Calculations!$B$13:$B$15</xm:f>
          </x14:formula1>
          <xm:sqref>D21:D24</xm:sqref>
        </x14:dataValidation>
        <x14:dataValidation type="list" allowBlank="1" showErrorMessage="1">
          <x14:formula1>
            <xm:f>Calculations!$B$18:$B$25</xm:f>
          </x14:formula1>
          <xm:sqref>E10:E14</xm:sqref>
        </x14:dataValidation>
        <x14:dataValidation type="list" allowBlank="1" showInputMessage="1" showErrorMessage="1">
          <x14:formula1>
            <xm:f>'Basic Information'!$G$7:$G$26</xm:f>
          </x14:formula1>
          <xm:sqref>E76:E79</xm:sqref>
        </x14:dataValidation>
        <x14:dataValidation type="list" allowBlank="1" showInputMessage="1" showErrorMessage="1">
          <x14:formula1>
            <xm:f>Calculations!$B$13:$B$15</xm:f>
          </x14:formula1>
          <xm:sqref>D76:D79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workbookViewId="0">
      <selection activeCell="K116" sqref="K116"/>
    </sheetView>
  </sheetViews>
  <sheetFormatPr baseColWidth="10" defaultColWidth="15.1640625" defaultRowHeight="15" customHeight="1" x14ac:dyDescent="0.15"/>
  <cols>
    <col min="1" max="1" width="4" style="7" customWidth="1"/>
    <col min="2" max="2" width="27.5" style="7" customWidth="1"/>
    <col min="3" max="3" width="8.33203125" style="7" customWidth="1"/>
    <col min="4" max="4" width="34.5" style="7" customWidth="1"/>
    <col min="5" max="5" width="10.5" style="7" customWidth="1"/>
    <col min="6" max="6" width="12.1640625" style="7" customWidth="1"/>
    <col min="7" max="7" width="7.33203125" style="7" customWidth="1"/>
    <col min="8" max="8" width="21.6640625" style="7" customWidth="1"/>
    <col min="9" max="16384" width="15.1640625" style="7"/>
  </cols>
  <sheetData>
    <row r="1" spans="1:25" ht="15" customHeight="1" x14ac:dyDescent="0.15">
      <c r="A1" s="13"/>
      <c r="B1" s="13"/>
      <c r="C1" s="13"/>
      <c r="D1" s="13"/>
      <c r="E1" s="13"/>
      <c r="F1" s="13"/>
      <c r="G1" s="13"/>
      <c r="H1" s="13"/>
      <c r="I1" s="13"/>
      <c r="J1" s="13"/>
      <c r="K1" s="13"/>
      <c r="L1" s="13"/>
      <c r="M1" s="13"/>
      <c r="N1" s="13"/>
      <c r="O1" s="13"/>
      <c r="P1" s="13"/>
      <c r="Q1" s="13"/>
      <c r="R1" s="13"/>
      <c r="S1" s="13"/>
      <c r="T1" s="13"/>
      <c r="U1" s="13"/>
      <c r="V1" s="13"/>
      <c r="W1" s="13"/>
      <c r="X1" s="13"/>
      <c r="Y1" s="13"/>
    </row>
    <row r="2" spans="1:25" ht="15" customHeight="1" x14ac:dyDescent="0.15">
      <c r="A2" s="17"/>
      <c r="B2" s="16" t="s">
        <v>358</v>
      </c>
      <c r="C2" s="17"/>
      <c r="D2" s="17"/>
      <c r="E2" s="17"/>
      <c r="F2" s="17"/>
      <c r="G2" s="17"/>
      <c r="H2" s="17"/>
      <c r="I2" s="17"/>
      <c r="J2" s="17"/>
      <c r="K2" s="13"/>
      <c r="L2" s="13"/>
      <c r="M2" s="13"/>
      <c r="N2" s="13"/>
      <c r="O2" s="13"/>
      <c r="P2" s="13"/>
      <c r="Q2" s="13"/>
      <c r="R2" s="13"/>
      <c r="S2" s="13"/>
      <c r="T2" s="13"/>
      <c r="U2" s="13"/>
      <c r="V2" s="13"/>
      <c r="W2" s="13"/>
      <c r="X2" s="13"/>
      <c r="Y2" s="13"/>
    </row>
    <row r="3" spans="1:25" ht="15" customHeight="1" x14ac:dyDescent="0.15">
      <c r="A3" s="17"/>
      <c r="B3" s="17"/>
      <c r="C3" s="17"/>
      <c r="D3" s="17"/>
      <c r="E3" s="17"/>
      <c r="F3" s="17"/>
      <c r="G3" s="17"/>
      <c r="H3" s="17"/>
      <c r="I3" s="17"/>
      <c r="J3" s="17"/>
      <c r="K3" s="13"/>
      <c r="L3" s="13"/>
      <c r="M3" s="13"/>
      <c r="N3" s="13"/>
      <c r="O3" s="13"/>
      <c r="P3" s="13"/>
      <c r="Q3" s="13"/>
      <c r="R3" s="13"/>
      <c r="S3" s="13"/>
      <c r="T3" s="13"/>
      <c r="U3" s="13"/>
      <c r="V3" s="13"/>
      <c r="W3" s="13"/>
      <c r="X3" s="13"/>
      <c r="Y3" s="13"/>
    </row>
    <row r="4" spans="1:25" ht="15" customHeight="1" x14ac:dyDescent="0.15">
      <c r="A4" s="17"/>
      <c r="B4" s="42" t="s">
        <v>93</v>
      </c>
      <c r="C4" s="43"/>
      <c r="D4" s="44"/>
      <c r="E4" s="43"/>
      <c r="F4" s="43"/>
      <c r="G4" s="44"/>
      <c r="H4" s="45"/>
      <c r="I4" s="17"/>
      <c r="J4" s="17"/>
      <c r="K4" s="13"/>
      <c r="L4" s="13"/>
      <c r="M4" s="13"/>
      <c r="N4" s="13"/>
      <c r="O4" s="13"/>
      <c r="P4" s="13"/>
      <c r="Q4" s="13"/>
      <c r="R4" s="13"/>
      <c r="S4" s="13"/>
      <c r="T4" s="13"/>
      <c r="U4" s="13"/>
      <c r="V4" s="13"/>
      <c r="W4" s="13"/>
      <c r="X4" s="13"/>
      <c r="Y4" s="13"/>
    </row>
    <row r="5" spans="1:25" ht="15" customHeight="1" x14ac:dyDescent="0.15">
      <c r="A5" s="17"/>
      <c r="B5" s="369" t="s">
        <v>104</v>
      </c>
      <c r="C5" s="370"/>
      <c r="D5" s="370"/>
      <c r="E5" s="370"/>
      <c r="F5" s="370"/>
      <c r="G5" s="46"/>
      <c r="H5" s="260"/>
      <c r="I5" s="17"/>
      <c r="J5" s="17"/>
      <c r="K5" s="13"/>
      <c r="L5" s="13"/>
      <c r="M5" s="13"/>
      <c r="N5" s="13"/>
      <c r="O5" s="13"/>
      <c r="P5" s="13"/>
      <c r="Q5" s="13"/>
      <c r="R5" s="13"/>
      <c r="S5" s="13"/>
      <c r="T5" s="13"/>
      <c r="U5" s="13"/>
      <c r="V5" s="13"/>
      <c r="W5" s="13"/>
      <c r="X5" s="13"/>
      <c r="Y5" s="13"/>
    </row>
    <row r="6" spans="1:25" ht="15" customHeight="1" x14ac:dyDescent="0.15">
      <c r="A6" s="17"/>
      <c r="B6" s="47"/>
      <c r="C6" s="48"/>
      <c r="D6" s="48"/>
      <c r="E6" s="48"/>
      <c r="F6" s="49"/>
      <c r="G6" s="50"/>
      <c r="H6" s="51"/>
      <c r="I6" s="17"/>
      <c r="J6" s="17"/>
      <c r="K6" s="13"/>
      <c r="L6" s="13"/>
      <c r="M6" s="13"/>
      <c r="N6" s="13"/>
      <c r="O6" s="13"/>
      <c r="P6" s="13"/>
      <c r="Q6" s="13"/>
      <c r="R6" s="13"/>
      <c r="S6" s="13"/>
      <c r="T6" s="13"/>
      <c r="U6" s="13"/>
      <c r="V6" s="13"/>
      <c r="W6" s="13"/>
      <c r="X6" s="13"/>
      <c r="Y6" s="13"/>
    </row>
    <row r="7" spans="1:25" ht="15" customHeight="1" x14ac:dyDescent="0.15">
      <c r="A7" s="17"/>
      <c r="B7" s="52" t="s">
        <v>411</v>
      </c>
      <c r="C7" s="53"/>
      <c r="D7" s="53"/>
      <c r="E7" s="53"/>
      <c r="F7" s="49"/>
      <c r="G7" s="46"/>
      <c r="H7" s="54">
        <f>SUM(Table3[Number of Workers/Members])</f>
        <v>0</v>
      </c>
      <c r="I7" s="17"/>
      <c r="J7" s="17"/>
      <c r="K7" s="13"/>
      <c r="L7" s="13"/>
      <c r="M7" s="13"/>
      <c r="N7" s="13"/>
      <c r="O7" s="13"/>
      <c r="P7" s="13"/>
      <c r="Q7" s="13"/>
      <c r="R7" s="13"/>
      <c r="S7" s="13"/>
      <c r="T7" s="13"/>
      <c r="U7" s="13"/>
      <c r="V7" s="13"/>
      <c r="W7" s="13"/>
      <c r="X7" s="13"/>
      <c r="Y7" s="13"/>
    </row>
    <row r="8" spans="1:25" ht="15" customHeight="1" x14ac:dyDescent="0.15">
      <c r="A8" s="17"/>
      <c r="B8" s="371" t="s">
        <v>412</v>
      </c>
      <c r="C8" s="370"/>
      <c r="D8" s="370"/>
      <c r="E8" s="370"/>
      <c r="F8" s="49"/>
      <c r="G8" s="46"/>
      <c r="H8" s="260"/>
      <c r="I8" s="55"/>
      <c r="J8" s="17"/>
      <c r="K8" s="13"/>
      <c r="L8" s="13"/>
      <c r="M8" s="13"/>
      <c r="N8" s="13"/>
      <c r="O8" s="13"/>
      <c r="P8" s="13"/>
      <c r="Q8" s="13"/>
      <c r="R8" s="13"/>
      <c r="S8" s="13"/>
      <c r="T8" s="13"/>
      <c r="U8" s="13"/>
      <c r="V8" s="13"/>
      <c r="W8" s="13"/>
      <c r="X8" s="13"/>
      <c r="Y8" s="13"/>
    </row>
    <row r="9" spans="1:25" ht="15" customHeight="1" x14ac:dyDescent="0.15">
      <c r="A9" s="17"/>
      <c r="B9" s="371" t="s">
        <v>413</v>
      </c>
      <c r="C9" s="370"/>
      <c r="D9" s="370"/>
      <c r="E9" s="370"/>
      <c r="F9" s="49"/>
      <c r="G9" s="46"/>
      <c r="H9" s="260"/>
      <c r="I9" s="55"/>
      <c r="J9" s="17"/>
      <c r="K9" s="13"/>
      <c r="L9" s="13"/>
      <c r="M9" s="13"/>
      <c r="N9" s="13"/>
      <c r="O9" s="13"/>
      <c r="P9" s="13"/>
      <c r="Q9" s="13"/>
      <c r="R9" s="13"/>
      <c r="S9" s="13"/>
      <c r="T9" s="13"/>
      <c r="U9" s="13"/>
      <c r="V9" s="13"/>
      <c r="W9" s="13"/>
      <c r="X9" s="13"/>
      <c r="Y9" s="13"/>
    </row>
    <row r="10" spans="1:25" ht="15" customHeight="1" x14ac:dyDescent="0.15">
      <c r="A10" s="17"/>
      <c r="B10" s="371" t="s">
        <v>414</v>
      </c>
      <c r="C10" s="370"/>
      <c r="D10" s="370"/>
      <c r="E10" s="370"/>
      <c r="F10" s="49"/>
      <c r="G10" s="46"/>
      <c r="H10" s="260"/>
      <c r="I10" s="55"/>
      <c r="J10" s="17"/>
      <c r="K10" s="13"/>
      <c r="L10" s="13"/>
      <c r="M10" s="13"/>
      <c r="N10" s="13"/>
      <c r="O10" s="13"/>
      <c r="P10" s="13"/>
      <c r="Q10" s="13"/>
      <c r="R10" s="13"/>
      <c r="S10" s="13"/>
      <c r="T10" s="13"/>
      <c r="U10" s="13"/>
      <c r="V10" s="13"/>
      <c r="W10" s="13"/>
      <c r="X10" s="13"/>
      <c r="Y10" s="13"/>
    </row>
    <row r="11" spans="1:25" ht="32.25" customHeight="1" x14ac:dyDescent="0.15">
      <c r="A11" s="17"/>
      <c r="B11" s="372" t="s">
        <v>123</v>
      </c>
      <c r="C11" s="370"/>
      <c r="D11" s="370"/>
      <c r="E11" s="370"/>
      <c r="F11" s="370"/>
      <c r="G11" s="370"/>
      <c r="H11" s="373"/>
      <c r="I11" s="55"/>
      <c r="J11" s="17"/>
      <c r="K11" s="13"/>
      <c r="L11" s="13"/>
      <c r="M11" s="13"/>
      <c r="N11" s="13"/>
      <c r="O11" s="13"/>
      <c r="P11" s="13"/>
      <c r="Q11" s="13"/>
      <c r="R11" s="13"/>
      <c r="S11" s="13"/>
      <c r="T11" s="13"/>
      <c r="U11" s="13"/>
      <c r="V11" s="13"/>
      <c r="W11" s="13"/>
      <c r="X11" s="13"/>
      <c r="Y11" s="13"/>
    </row>
    <row r="12" spans="1:25" ht="15" customHeight="1" x14ac:dyDescent="0.15">
      <c r="A12" s="17"/>
      <c r="B12" s="371" t="s">
        <v>124</v>
      </c>
      <c r="C12" s="370"/>
      <c r="D12" s="370"/>
      <c r="E12" s="370"/>
      <c r="F12" s="49"/>
      <c r="G12" s="46"/>
      <c r="H12" s="260"/>
      <c r="I12" s="55"/>
      <c r="J12" s="17"/>
      <c r="K12" s="13"/>
      <c r="L12" s="13"/>
      <c r="M12" s="13"/>
      <c r="N12" s="13"/>
      <c r="O12" s="13"/>
      <c r="P12" s="13"/>
      <c r="Q12" s="13"/>
      <c r="R12" s="13"/>
      <c r="S12" s="13"/>
      <c r="T12" s="13"/>
      <c r="U12" s="13"/>
      <c r="V12" s="13"/>
      <c r="W12" s="13"/>
      <c r="X12" s="13"/>
      <c r="Y12" s="13"/>
    </row>
    <row r="13" spans="1:25" ht="15" customHeight="1" x14ac:dyDescent="0.15">
      <c r="A13" s="17"/>
      <c r="B13" s="56"/>
      <c r="C13" s="57"/>
      <c r="D13" s="57"/>
      <c r="E13" s="57"/>
      <c r="F13" s="57"/>
      <c r="G13" s="46"/>
      <c r="H13" s="58"/>
      <c r="I13" s="55"/>
      <c r="J13" s="17"/>
      <c r="K13" s="13"/>
      <c r="L13" s="13"/>
      <c r="M13" s="13"/>
      <c r="N13" s="13"/>
      <c r="O13" s="13"/>
      <c r="P13" s="13"/>
      <c r="Q13" s="13"/>
      <c r="R13" s="13"/>
      <c r="S13" s="13"/>
      <c r="T13" s="13"/>
      <c r="U13" s="13"/>
      <c r="V13" s="13"/>
      <c r="W13" s="13"/>
      <c r="X13" s="13"/>
      <c r="Y13" s="13"/>
    </row>
    <row r="14" spans="1:25" ht="15" customHeight="1" x14ac:dyDescent="0.15">
      <c r="A14" s="17"/>
      <c r="B14" s="52" t="s">
        <v>127</v>
      </c>
      <c r="C14" s="53"/>
      <c r="D14" s="53"/>
      <c r="E14" s="49"/>
      <c r="F14" s="49"/>
      <c r="G14" s="46"/>
      <c r="H14" s="260"/>
      <c r="I14" s="59"/>
      <c r="J14" s="17"/>
      <c r="K14" s="13"/>
      <c r="L14" s="13"/>
      <c r="M14" s="13"/>
      <c r="N14" s="13"/>
      <c r="O14" s="13"/>
      <c r="P14" s="13"/>
      <c r="Q14" s="13"/>
      <c r="R14" s="13"/>
      <c r="S14" s="13"/>
      <c r="T14" s="13"/>
      <c r="U14" s="13"/>
      <c r="V14" s="13"/>
      <c r="W14" s="13"/>
      <c r="X14" s="13"/>
      <c r="Y14" s="13"/>
    </row>
    <row r="15" spans="1:25" ht="15" customHeight="1" x14ac:dyDescent="0.15">
      <c r="A15" s="17"/>
      <c r="B15" s="374" t="s">
        <v>128</v>
      </c>
      <c r="C15" s="370"/>
      <c r="D15" s="370"/>
      <c r="E15" s="370"/>
      <c r="F15" s="370"/>
      <c r="G15" s="46"/>
      <c r="H15" s="260"/>
      <c r="I15" s="59"/>
      <c r="J15" s="17"/>
      <c r="K15" s="13"/>
      <c r="L15" s="13"/>
      <c r="M15" s="13"/>
      <c r="N15" s="13"/>
      <c r="O15" s="13"/>
      <c r="P15" s="13"/>
      <c r="Q15" s="13"/>
      <c r="R15" s="13"/>
      <c r="S15" s="13"/>
      <c r="T15" s="13"/>
      <c r="U15" s="13"/>
      <c r="V15" s="13"/>
      <c r="W15" s="13"/>
      <c r="X15" s="13"/>
      <c r="Y15" s="13"/>
    </row>
    <row r="16" spans="1:25" ht="15" customHeight="1" x14ac:dyDescent="0.15">
      <c r="A16" s="17"/>
      <c r="B16" s="52"/>
      <c r="C16" s="60"/>
      <c r="D16" s="60"/>
      <c r="E16" s="60"/>
      <c r="F16" s="60"/>
      <c r="G16" s="53"/>
      <c r="H16" s="51"/>
      <c r="I16" s="59"/>
      <c r="J16" s="17"/>
      <c r="K16" s="13"/>
      <c r="L16" s="13"/>
      <c r="M16" s="13"/>
      <c r="N16" s="13"/>
      <c r="O16" s="13"/>
      <c r="P16" s="13"/>
      <c r="Q16" s="13"/>
      <c r="R16" s="13"/>
      <c r="S16" s="13"/>
      <c r="T16" s="13"/>
      <c r="U16" s="13"/>
      <c r="V16" s="13"/>
      <c r="W16" s="13"/>
      <c r="X16" s="13"/>
      <c r="Y16" s="13"/>
    </row>
    <row r="17" spans="1:25" ht="15" customHeight="1" x14ac:dyDescent="0.15">
      <c r="A17" s="17"/>
      <c r="B17" s="61" t="s">
        <v>415</v>
      </c>
      <c r="C17" s="62"/>
      <c r="D17" s="62"/>
      <c r="E17" s="62"/>
      <c r="F17" s="62"/>
      <c r="G17" s="53"/>
      <c r="H17" s="51"/>
      <c r="I17" s="59"/>
      <c r="J17" s="17"/>
      <c r="K17" s="13"/>
      <c r="L17" s="13"/>
      <c r="M17" s="13"/>
      <c r="N17" s="13"/>
      <c r="O17" s="13"/>
      <c r="P17" s="13"/>
      <c r="Q17" s="13"/>
      <c r="R17" s="13"/>
      <c r="S17" s="13"/>
      <c r="T17" s="13"/>
      <c r="U17" s="13"/>
      <c r="V17" s="13"/>
      <c r="W17" s="13"/>
      <c r="X17" s="13"/>
      <c r="Y17" s="13"/>
    </row>
    <row r="18" spans="1:25" ht="15" customHeight="1" x14ac:dyDescent="0.15">
      <c r="A18" s="17"/>
      <c r="B18" s="52" t="s">
        <v>416</v>
      </c>
      <c r="C18" s="62"/>
      <c r="D18" s="62"/>
      <c r="E18" s="62"/>
      <c r="F18" s="62"/>
      <c r="G18" s="53"/>
      <c r="H18" s="51"/>
      <c r="I18" s="59"/>
      <c r="J18" s="17"/>
      <c r="K18" s="13"/>
      <c r="L18" s="13"/>
      <c r="M18" s="13"/>
      <c r="N18" s="13"/>
      <c r="O18" s="13"/>
      <c r="P18" s="13"/>
      <c r="Q18" s="13"/>
      <c r="R18" s="13"/>
      <c r="S18" s="13"/>
      <c r="T18" s="13"/>
      <c r="U18" s="13"/>
      <c r="V18" s="13"/>
      <c r="W18" s="13"/>
      <c r="X18" s="13"/>
      <c r="Y18" s="13"/>
    </row>
    <row r="19" spans="1:25" ht="15" customHeight="1" x14ac:dyDescent="0.15">
      <c r="A19" s="17"/>
      <c r="B19" s="261"/>
      <c r="C19" s="63" t="s">
        <v>139</v>
      </c>
      <c r="D19" s="63"/>
      <c r="E19" s="64"/>
      <c r="F19" s="63"/>
      <c r="G19" s="53"/>
      <c r="H19" s="51"/>
      <c r="I19" s="59"/>
      <c r="J19" s="17"/>
      <c r="K19" s="13"/>
      <c r="L19" s="13"/>
      <c r="M19" s="13"/>
      <c r="N19" s="13"/>
      <c r="O19" s="13"/>
      <c r="P19" s="13"/>
      <c r="Q19" s="13"/>
      <c r="R19" s="13"/>
      <c r="S19" s="13"/>
      <c r="T19" s="13"/>
      <c r="U19" s="13"/>
      <c r="V19" s="13"/>
      <c r="W19" s="13"/>
      <c r="X19" s="13"/>
      <c r="Y19" s="13"/>
    </row>
    <row r="20" spans="1:25" ht="15" customHeight="1" x14ac:dyDescent="0.15">
      <c r="A20" s="17"/>
      <c r="B20" s="261"/>
      <c r="C20" s="63" t="s">
        <v>140</v>
      </c>
      <c r="D20" s="63"/>
      <c r="E20" s="64"/>
      <c r="F20" s="63"/>
      <c r="G20" s="53"/>
      <c r="H20" s="51"/>
      <c r="I20" s="59"/>
      <c r="J20" s="17"/>
      <c r="K20" s="13"/>
      <c r="L20" s="13"/>
      <c r="M20" s="13"/>
      <c r="N20" s="13"/>
      <c r="O20" s="13"/>
      <c r="P20" s="13"/>
      <c r="Q20" s="13"/>
      <c r="R20" s="13"/>
      <c r="S20" s="13"/>
      <c r="T20" s="13"/>
      <c r="U20" s="13"/>
      <c r="V20" s="13"/>
      <c r="W20" s="13"/>
      <c r="X20" s="13"/>
      <c r="Y20" s="13"/>
    </row>
    <row r="21" spans="1:25" ht="15" customHeight="1" x14ac:dyDescent="0.15">
      <c r="A21" s="17"/>
      <c r="B21" s="261"/>
      <c r="C21" s="63" t="s">
        <v>144</v>
      </c>
      <c r="D21" s="63"/>
      <c r="E21" s="64"/>
      <c r="F21" s="62"/>
      <c r="G21" s="53"/>
      <c r="H21" s="51"/>
      <c r="I21" s="59"/>
      <c r="J21" s="17"/>
      <c r="K21" s="13"/>
      <c r="L21" s="13"/>
      <c r="M21" s="13"/>
      <c r="N21" s="13"/>
      <c r="O21" s="13"/>
      <c r="P21" s="13"/>
      <c r="Q21" s="13"/>
      <c r="R21" s="13"/>
      <c r="S21" s="13"/>
      <c r="T21" s="13"/>
      <c r="U21" s="13"/>
      <c r="V21" s="13"/>
      <c r="W21" s="13"/>
      <c r="X21" s="13"/>
      <c r="Y21" s="13"/>
    </row>
    <row r="22" spans="1:25" ht="15" customHeight="1" x14ac:dyDescent="0.15">
      <c r="A22" s="17"/>
      <c r="B22" s="261"/>
      <c r="C22" s="63" t="s">
        <v>145</v>
      </c>
      <c r="D22" s="63"/>
      <c r="E22" s="50"/>
      <c r="F22" s="63"/>
      <c r="G22" s="53"/>
      <c r="H22" s="51"/>
      <c r="I22" s="59"/>
      <c r="J22" s="17"/>
      <c r="K22" s="13"/>
      <c r="L22" s="13"/>
      <c r="M22" s="13"/>
      <c r="N22" s="13"/>
      <c r="O22" s="13"/>
      <c r="P22" s="13"/>
      <c r="Q22" s="13"/>
      <c r="R22" s="13"/>
      <c r="S22" s="13"/>
      <c r="T22" s="13"/>
      <c r="U22" s="13"/>
      <c r="V22" s="13"/>
      <c r="W22" s="13"/>
      <c r="X22" s="13"/>
      <c r="Y22" s="13"/>
    </row>
    <row r="23" spans="1:25" ht="15" customHeight="1" x14ac:dyDescent="0.15">
      <c r="A23" s="17"/>
      <c r="B23" s="261"/>
      <c r="C23" s="63" t="s">
        <v>147</v>
      </c>
      <c r="D23" s="63"/>
      <c r="E23" s="50"/>
      <c r="F23" s="63"/>
      <c r="G23" s="53"/>
      <c r="H23" s="51"/>
      <c r="I23" s="59"/>
      <c r="J23" s="17"/>
      <c r="K23" s="13"/>
      <c r="L23" s="13"/>
      <c r="M23" s="13"/>
      <c r="N23" s="13"/>
      <c r="O23" s="13"/>
      <c r="P23" s="13"/>
      <c r="Q23" s="13"/>
      <c r="R23" s="13"/>
      <c r="S23" s="13"/>
      <c r="T23" s="13"/>
      <c r="U23" s="13"/>
      <c r="V23" s="13"/>
      <c r="W23" s="13"/>
      <c r="X23" s="13"/>
      <c r="Y23" s="13"/>
    </row>
    <row r="24" spans="1:25" ht="15" customHeight="1" x14ac:dyDescent="0.15">
      <c r="A24" s="17"/>
      <c r="B24" s="261"/>
      <c r="C24" s="63" t="s">
        <v>152</v>
      </c>
      <c r="D24" s="63"/>
      <c r="E24" s="50"/>
      <c r="F24" s="63"/>
      <c r="G24" s="53"/>
      <c r="H24" s="51"/>
      <c r="I24" s="59"/>
      <c r="J24" s="17"/>
      <c r="K24" s="13"/>
      <c r="L24" s="13"/>
      <c r="M24" s="13"/>
      <c r="N24" s="13"/>
      <c r="O24" s="13"/>
      <c r="P24" s="13"/>
      <c r="Q24" s="13"/>
      <c r="R24" s="13"/>
      <c r="S24" s="13"/>
      <c r="T24" s="13"/>
      <c r="U24" s="13"/>
      <c r="V24" s="13"/>
      <c r="W24" s="13"/>
      <c r="X24" s="13"/>
      <c r="Y24" s="13"/>
    </row>
    <row r="25" spans="1:25" ht="15" customHeight="1" x14ac:dyDescent="0.15">
      <c r="A25" s="17"/>
      <c r="B25" s="261"/>
      <c r="C25" s="63" t="s">
        <v>155</v>
      </c>
      <c r="D25" s="63"/>
      <c r="E25" s="50"/>
      <c r="F25" s="63"/>
      <c r="G25" s="53"/>
      <c r="H25" s="51"/>
      <c r="I25" s="59"/>
      <c r="J25" s="17"/>
      <c r="K25" s="13"/>
      <c r="L25" s="13"/>
      <c r="M25" s="13"/>
      <c r="N25" s="13"/>
      <c r="O25" s="13"/>
      <c r="P25" s="13"/>
      <c r="Q25" s="13"/>
      <c r="R25" s="13"/>
      <c r="S25" s="13"/>
      <c r="T25" s="13"/>
      <c r="U25" s="13"/>
      <c r="V25" s="13"/>
      <c r="W25" s="13"/>
      <c r="X25" s="13"/>
      <c r="Y25" s="13"/>
    </row>
    <row r="26" spans="1:25" ht="15" customHeight="1" x14ac:dyDescent="0.15">
      <c r="A26" s="17"/>
      <c r="B26" s="261"/>
      <c r="C26" s="63" t="s">
        <v>158</v>
      </c>
      <c r="D26" s="63"/>
      <c r="E26" s="50"/>
      <c r="F26" s="63"/>
      <c r="G26" s="53"/>
      <c r="H26" s="51"/>
      <c r="I26" s="59"/>
      <c r="J26" s="17"/>
      <c r="K26" s="13"/>
      <c r="L26" s="13"/>
      <c r="M26" s="13"/>
      <c r="N26" s="13"/>
      <c r="O26" s="13"/>
      <c r="P26" s="13"/>
      <c r="Q26" s="13"/>
      <c r="R26" s="13"/>
      <c r="S26" s="13"/>
      <c r="T26" s="13"/>
      <c r="U26" s="13"/>
      <c r="V26" s="13"/>
      <c r="W26" s="13"/>
      <c r="X26" s="13"/>
      <c r="Y26" s="13"/>
    </row>
    <row r="27" spans="1:25" ht="15" customHeight="1" x14ac:dyDescent="0.15">
      <c r="A27" s="17"/>
      <c r="B27" s="65"/>
      <c r="C27" s="63"/>
      <c r="D27" s="63"/>
      <c r="E27" s="63"/>
      <c r="F27" s="63"/>
      <c r="G27" s="53"/>
      <c r="H27" s="51"/>
      <c r="I27" s="59"/>
      <c r="J27" s="17"/>
      <c r="K27" s="13"/>
      <c r="L27" s="13"/>
      <c r="M27" s="13"/>
      <c r="N27" s="13"/>
      <c r="O27" s="13"/>
      <c r="P27" s="13"/>
      <c r="Q27" s="13"/>
      <c r="R27" s="13"/>
      <c r="S27" s="13"/>
      <c r="T27" s="13"/>
      <c r="U27" s="13"/>
      <c r="V27" s="13"/>
      <c r="W27" s="13"/>
      <c r="X27" s="13"/>
      <c r="Y27" s="13"/>
    </row>
    <row r="28" spans="1:25" ht="15" customHeight="1" x14ac:dyDescent="0.15">
      <c r="A28" s="17"/>
      <c r="B28" s="52" t="s">
        <v>162</v>
      </c>
      <c r="C28" s="49"/>
      <c r="D28" s="49"/>
      <c r="E28" s="49"/>
      <c r="F28" s="49"/>
      <c r="G28" s="46"/>
      <c r="H28" s="66" t="str">
        <f>IF(8-COUNTIF(B19:B26, "")=0, "", ((COUNTIF(B19:B26, "Provided to all")+(COUNTIF(B19:B26, "Provided to some")*0.5))/(8-COUNTIF(B19:B26, ""))))</f>
        <v/>
      </c>
      <c r="I28" s="59"/>
      <c r="J28" s="17"/>
      <c r="K28" s="13"/>
      <c r="L28" s="13"/>
      <c r="M28" s="13"/>
      <c r="N28" s="13"/>
      <c r="O28" s="13"/>
      <c r="P28" s="13"/>
      <c r="Q28" s="13"/>
      <c r="R28" s="13"/>
      <c r="S28" s="13"/>
      <c r="T28" s="13"/>
      <c r="U28" s="13"/>
      <c r="V28" s="13"/>
      <c r="W28" s="13"/>
      <c r="X28" s="13"/>
      <c r="Y28" s="13"/>
    </row>
    <row r="29" spans="1:25" ht="15" customHeight="1" x14ac:dyDescent="0.15">
      <c r="A29" s="17"/>
      <c r="B29" s="67"/>
      <c r="C29" s="68"/>
      <c r="D29" s="69"/>
      <c r="E29" s="69"/>
      <c r="F29" s="69"/>
      <c r="G29" s="69"/>
      <c r="H29" s="70"/>
      <c r="I29" s="59"/>
      <c r="J29" s="17"/>
      <c r="K29" s="13"/>
      <c r="L29" s="13"/>
      <c r="M29" s="13"/>
      <c r="N29" s="13"/>
      <c r="O29" s="13"/>
      <c r="P29" s="13"/>
      <c r="Q29" s="13"/>
      <c r="R29" s="13"/>
      <c r="S29" s="13"/>
      <c r="T29" s="13"/>
      <c r="U29" s="13"/>
      <c r="V29" s="13"/>
      <c r="W29" s="13"/>
      <c r="X29" s="13"/>
      <c r="Y29" s="13"/>
    </row>
    <row r="30" spans="1:25" ht="15" customHeight="1" x14ac:dyDescent="0.15">
      <c r="A30" s="17"/>
      <c r="B30" s="42" t="s">
        <v>168</v>
      </c>
      <c r="C30" s="43"/>
      <c r="D30" s="43"/>
      <c r="E30" s="43"/>
      <c r="F30" s="43"/>
      <c r="G30" s="43"/>
      <c r="H30" s="71"/>
      <c r="I30" s="18"/>
      <c r="J30" s="18"/>
      <c r="K30" s="13"/>
      <c r="L30" s="13"/>
      <c r="M30" s="13"/>
      <c r="N30" s="13"/>
      <c r="O30" s="13"/>
      <c r="P30" s="13"/>
      <c r="Q30" s="13"/>
      <c r="R30" s="13"/>
      <c r="S30" s="13"/>
      <c r="T30" s="13"/>
      <c r="U30" s="13"/>
      <c r="V30" s="13"/>
      <c r="W30" s="13"/>
      <c r="X30" s="13"/>
      <c r="Y30" s="13"/>
    </row>
    <row r="31" spans="1:25" ht="15" customHeight="1" x14ac:dyDescent="0.15">
      <c r="A31" s="17"/>
      <c r="B31" s="52" t="s">
        <v>171</v>
      </c>
      <c r="C31" s="63"/>
      <c r="D31" s="63"/>
      <c r="E31" s="63"/>
      <c r="F31" s="63"/>
      <c r="G31" s="63"/>
      <c r="H31" s="72"/>
      <c r="I31" s="18"/>
      <c r="J31" s="18"/>
      <c r="K31" s="13"/>
      <c r="L31" s="13"/>
      <c r="M31" s="13"/>
      <c r="N31" s="13"/>
      <c r="O31" s="13"/>
      <c r="P31" s="13"/>
      <c r="Q31" s="13"/>
      <c r="R31" s="13"/>
      <c r="S31" s="13"/>
      <c r="T31" s="13"/>
      <c r="U31" s="13"/>
      <c r="V31" s="13"/>
      <c r="W31" s="13"/>
      <c r="X31" s="13"/>
      <c r="Y31" s="13"/>
    </row>
    <row r="32" spans="1:25" ht="15" customHeight="1" x14ac:dyDescent="0.15">
      <c r="A32" s="17"/>
      <c r="B32" s="52" t="s">
        <v>417</v>
      </c>
      <c r="C32" s="63"/>
      <c r="D32" s="63"/>
      <c r="E32" s="49"/>
      <c r="F32" s="63"/>
      <c r="G32" s="63"/>
      <c r="H32" s="72"/>
      <c r="I32" s="18"/>
      <c r="J32" s="18"/>
      <c r="K32" s="13"/>
      <c r="L32" s="13"/>
      <c r="M32" s="13"/>
      <c r="N32" s="13"/>
      <c r="O32" s="13"/>
      <c r="P32" s="13"/>
      <c r="Q32" s="13"/>
      <c r="R32" s="13"/>
      <c r="S32" s="13"/>
      <c r="T32" s="13"/>
      <c r="U32" s="13"/>
      <c r="V32" s="13"/>
      <c r="W32" s="13"/>
      <c r="X32" s="13"/>
      <c r="Y32" s="13"/>
    </row>
    <row r="33" spans="1:25" ht="15" customHeight="1" x14ac:dyDescent="0.15">
      <c r="A33" s="17"/>
      <c r="B33" s="52" t="s">
        <v>418</v>
      </c>
      <c r="C33" s="63"/>
      <c r="D33" s="49"/>
      <c r="E33" s="49"/>
      <c r="F33" s="63"/>
      <c r="G33" s="63"/>
      <c r="H33" s="72"/>
      <c r="I33" s="18"/>
      <c r="J33" s="18"/>
      <c r="K33" s="13"/>
      <c r="L33" s="13"/>
      <c r="M33" s="13"/>
      <c r="N33" s="13"/>
      <c r="O33" s="13"/>
      <c r="P33" s="13"/>
      <c r="Q33" s="13"/>
      <c r="R33" s="13"/>
      <c r="S33" s="13"/>
      <c r="T33" s="13"/>
      <c r="U33" s="13"/>
      <c r="V33" s="13"/>
      <c r="W33" s="13"/>
      <c r="X33" s="13"/>
      <c r="Y33" s="13"/>
    </row>
    <row r="34" spans="1:25" ht="15" customHeight="1" x14ac:dyDescent="0.15">
      <c r="A34" s="17"/>
      <c r="B34" s="262"/>
      <c r="C34" s="375" t="s">
        <v>174</v>
      </c>
      <c r="D34" s="376"/>
      <c r="E34" s="376"/>
      <c r="F34" s="376"/>
      <c r="G34" s="376"/>
      <c r="H34" s="377"/>
      <c r="I34" s="18"/>
      <c r="J34" s="18"/>
      <c r="K34" s="13"/>
      <c r="L34" s="13"/>
      <c r="M34" s="13"/>
      <c r="N34" s="13"/>
      <c r="O34" s="13"/>
      <c r="P34" s="13"/>
      <c r="Q34" s="13"/>
      <c r="R34" s="13"/>
      <c r="S34" s="13"/>
      <c r="T34" s="13"/>
      <c r="U34" s="13"/>
      <c r="V34" s="13"/>
      <c r="W34" s="13"/>
      <c r="X34" s="13"/>
      <c r="Y34" s="13"/>
    </row>
    <row r="35" spans="1:25" ht="15" customHeight="1" x14ac:dyDescent="0.15">
      <c r="A35" s="17"/>
      <c r="B35" s="262"/>
      <c r="C35" s="375" t="s">
        <v>419</v>
      </c>
      <c r="D35" s="376"/>
      <c r="E35" s="376"/>
      <c r="F35" s="376"/>
      <c r="G35" s="376"/>
      <c r="H35" s="377"/>
      <c r="I35" s="18"/>
      <c r="J35" s="18"/>
      <c r="K35" s="13"/>
      <c r="L35" s="13"/>
      <c r="M35" s="13"/>
      <c r="N35" s="13"/>
      <c r="O35" s="13"/>
      <c r="P35" s="13"/>
      <c r="Q35" s="13"/>
      <c r="R35" s="13"/>
      <c r="S35" s="13"/>
      <c r="T35" s="13"/>
      <c r="U35" s="13"/>
      <c r="V35" s="13"/>
      <c r="W35" s="13"/>
      <c r="X35" s="13"/>
      <c r="Y35" s="13"/>
    </row>
    <row r="36" spans="1:25" ht="15" customHeight="1" x14ac:dyDescent="0.15">
      <c r="A36" s="17"/>
      <c r="B36" s="262"/>
      <c r="C36" s="375" t="s">
        <v>420</v>
      </c>
      <c r="D36" s="376"/>
      <c r="E36" s="376"/>
      <c r="F36" s="376"/>
      <c r="G36" s="376"/>
      <c r="H36" s="377"/>
      <c r="I36" s="18"/>
      <c r="J36" s="18"/>
      <c r="K36" s="13"/>
      <c r="L36" s="13"/>
      <c r="M36" s="13"/>
      <c r="N36" s="13"/>
      <c r="O36" s="13"/>
      <c r="P36" s="13"/>
      <c r="Q36" s="13"/>
      <c r="R36" s="13"/>
      <c r="S36" s="13"/>
      <c r="T36" s="13"/>
      <c r="U36" s="13"/>
      <c r="V36" s="13"/>
      <c r="W36" s="13"/>
      <c r="X36" s="13"/>
      <c r="Y36" s="13"/>
    </row>
    <row r="37" spans="1:25" ht="15" customHeight="1" x14ac:dyDescent="0.15">
      <c r="A37" s="17"/>
      <c r="B37" s="262"/>
      <c r="C37" s="375" t="s">
        <v>177</v>
      </c>
      <c r="D37" s="376"/>
      <c r="E37" s="376"/>
      <c r="F37" s="376"/>
      <c r="G37" s="376"/>
      <c r="H37" s="377"/>
      <c r="I37" s="18"/>
      <c r="J37" s="18"/>
      <c r="K37" s="13"/>
      <c r="L37" s="13"/>
      <c r="M37" s="13"/>
      <c r="N37" s="13"/>
      <c r="O37" s="13"/>
      <c r="P37" s="13"/>
      <c r="Q37" s="13"/>
      <c r="R37" s="13"/>
      <c r="S37" s="13"/>
      <c r="T37" s="13"/>
      <c r="U37" s="13"/>
      <c r="V37" s="13"/>
      <c r="W37" s="13"/>
      <c r="X37" s="13"/>
      <c r="Y37" s="13"/>
    </row>
    <row r="38" spans="1:25" ht="15" customHeight="1" x14ac:dyDescent="0.15">
      <c r="A38" s="17"/>
      <c r="B38" s="262"/>
      <c r="C38" s="375" t="s">
        <v>178</v>
      </c>
      <c r="D38" s="376"/>
      <c r="E38" s="376"/>
      <c r="F38" s="376"/>
      <c r="G38" s="376"/>
      <c r="H38" s="377"/>
      <c r="I38" s="18"/>
      <c r="J38" s="18"/>
      <c r="K38" s="13"/>
      <c r="L38" s="13"/>
      <c r="M38" s="13"/>
      <c r="N38" s="13"/>
      <c r="O38" s="13"/>
      <c r="P38" s="13"/>
      <c r="Q38" s="13"/>
      <c r="R38" s="13"/>
      <c r="S38" s="13"/>
      <c r="T38" s="13"/>
      <c r="U38" s="13"/>
      <c r="V38" s="13"/>
      <c r="W38" s="13"/>
      <c r="X38" s="13"/>
      <c r="Y38" s="13"/>
    </row>
    <row r="39" spans="1:25" ht="15" customHeight="1" x14ac:dyDescent="0.15">
      <c r="A39" s="17"/>
      <c r="B39" s="262"/>
      <c r="C39" s="375" t="s">
        <v>421</v>
      </c>
      <c r="D39" s="376"/>
      <c r="E39" s="376"/>
      <c r="F39" s="376"/>
      <c r="G39" s="376"/>
      <c r="H39" s="377"/>
      <c r="I39" s="18"/>
      <c r="J39" s="18"/>
      <c r="K39" s="13"/>
      <c r="L39" s="13"/>
      <c r="M39" s="13"/>
      <c r="N39" s="13"/>
      <c r="O39" s="13"/>
      <c r="P39" s="13"/>
      <c r="Q39" s="13"/>
      <c r="R39" s="13"/>
      <c r="S39" s="13"/>
      <c r="T39" s="13"/>
      <c r="U39" s="13"/>
      <c r="V39" s="13"/>
      <c r="W39" s="13"/>
      <c r="X39" s="13"/>
      <c r="Y39" s="13"/>
    </row>
    <row r="40" spans="1:25" ht="15" customHeight="1" x14ac:dyDescent="0.15">
      <c r="A40" s="17"/>
      <c r="B40" s="262"/>
      <c r="C40" s="375" t="s">
        <v>422</v>
      </c>
      <c r="D40" s="376"/>
      <c r="E40" s="376"/>
      <c r="F40" s="376"/>
      <c r="G40" s="376"/>
      <c r="H40" s="377"/>
      <c r="I40" s="18"/>
      <c r="J40" s="18"/>
      <c r="K40" s="13"/>
      <c r="L40" s="13"/>
      <c r="M40" s="13"/>
      <c r="N40" s="13"/>
      <c r="O40" s="13"/>
      <c r="P40" s="13"/>
      <c r="Q40" s="13"/>
      <c r="R40" s="13"/>
      <c r="S40" s="13"/>
      <c r="T40" s="13"/>
      <c r="U40" s="13"/>
      <c r="V40" s="13"/>
      <c r="W40" s="13"/>
      <c r="X40" s="13"/>
      <c r="Y40" s="13"/>
    </row>
    <row r="41" spans="1:25" ht="13" x14ac:dyDescent="0.15">
      <c r="A41" s="17"/>
      <c r="B41" s="262"/>
      <c r="C41" s="375" t="s">
        <v>180</v>
      </c>
      <c r="D41" s="376"/>
      <c r="E41" s="376"/>
      <c r="F41" s="376"/>
      <c r="G41" s="376"/>
      <c r="H41" s="377"/>
      <c r="I41" s="18"/>
      <c r="J41" s="18"/>
      <c r="K41" s="13"/>
      <c r="L41" s="13"/>
      <c r="M41" s="13"/>
      <c r="N41" s="13"/>
      <c r="O41" s="13"/>
      <c r="P41" s="13"/>
      <c r="Q41" s="13"/>
      <c r="R41" s="13"/>
      <c r="S41" s="13"/>
      <c r="T41" s="13"/>
      <c r="U41" s="13"/>
      <c r="V41" s="13"/>
      <c r="W41" s="13"/>
      <c r="X41" s="13"/>
      <c r="Y41" s="13"/>
    </row>
    <row r="42" spans="1:25" ht="13" x14ac:dyDescent="0.15">
      <c r="A42" s="17"/>
      <c r="B42" s="262"/>
      <c r="C42" s="375" t="s">
        <v>481</v>
      </c>
      <c r="D42" s="376"/>
      <c r="E42" s="376"/>
      <c r="F42" s="376"/>
      <c r="G42" s="376"/>
      <c r="H42" s="377"/>
      <c r="I42" s="18"/>
      <c r="J42" s="18"/>
      <c r="K42" s="13"/>
      <c r="L42" s="13"/>
      <c r="M42" s="13"/>
      <c r="N42" s="13"/>
      <c r="O42" s="13"/>
      <c r="P42" s="13"/>
      <c r="Q42" s="13"/>
      <c r="R42" s="13"/>
      <c r="S42" s="13"/>
      <c r="T42" s="13"/>
      <c r="U42" s="13"/>
      <c r="V42" s="13"/>
      <c r="W42" s="13"/>
      <c r="X42" s="13"/>
      <c r="Y42" s="13"/>
    </row>
    <row r="43" spans="1:25" ht="30" customHeight="1" x14ac:dyDescent="0.15">
      <c r="A43" s="17"/>
      <c r="B43" s="262"/>
      <c r="C43" s="375" t="s">
        <v>181</v>
      </c>
      <c r="D43" s="376"/>
      <c r="E43" s="376"/>
      <c r="F43" s="376"/>
      <c r="G43" s="376"/>
      <c r="H43" s="377"/>
      <c r="I43" s="18"/>
      <c r="J43" s="18"/>
      <c r="K43" s="13"/>
      <c r="L43" s="13"/>
      <c r="M43" s="13"/>
      <c r="N43" s="13"/>
      <c r="O43" s="13"/>
      <c r="P43" s="13"/>
      <c r="Q43" s="13"/>
      <c r="R43" s="13"/>
      <c r="S43" s="13"/>
      <c r="T43" s="13"/>
      <c r="U43" s="13"/>
      <c r="V43" s="13"/>
      <c r="W43" s="13"/>
      <c r="X43" s="13"/>
      <c r="Y43" s="13"/>
    </row>
    <row r="44" spans="1:25" ht="13" x14ac:dyDescent="0.15">
      <c r="A44" s="17"/>
      <c r="B44" s="262"/>
      <c r="C44" s="375" t="s">
        <v>182</v>
      </c>
      <c r="D44" s="376"/>
      <c r="E44" s="376"/>
      <c r="F44" s="376"/>
      <c r="G44" s="376"/>
      <c r="H44" s="377"/>
      <c r="I44" s="18"/>
      <c r="J44" s="18"/>
      <c r="K44" s="13"/>
      <c r="L44" s="13"/>
      <c r="M44" s="13"/>
      <c r="N44" s="13"/>
      <c r="O44" s="13"/>
      <c r="P44" s="13"/>
      <c r="Q44" s="13"/>
      <c r="R44" s="13"/>
      <c r="S44" s="13"/>
      <c r="T44" s="13"/>
      <c r="U44" s="13"/>
      <c r="V44" s="13"/>
      <c r="W44" s="13"/>
      <c r="X44" s="13"/>
      <c r="Y44" s="13"/>
    </row>
    <row r="45" spans="1:25" ht="31.5" customHeight="1" x14ac:dyDescent="0.15">
      <c r="A45" s="17"/>
      <c r="B45" s="262"/>
      <c r="C45" s="375" t="s">
        <v>183</v>
      </c>
      <c r="D45" s="376"/>
      <c r="E45" s="376"/>
      <c r="F45" s="376"/>
      <c r="G45" s="376"/>
      <c r="H45" s="377"/>
      <c r="I45" s="18"/>
      <c r="J45" s="18"/>
      <c r="K45" s="13"/>
      <c r="L45" s="13"/>
      <c r="M45" s="13"/>
      <c r="N45" s="13"/>
      <c r="O45" s="13"/>
      <c r="P45" s="13"/>
      <c r="Q45" s="13"/>
      <c r="R45" s="13"/>
      <c r="S45" s="13"/>
      <c r="T45" s="13"/>
      <c r="U45" s="13"/>
      <c r="V45" s="13"/>
      <c r="W45" s="13"/>
      <c r="X45" s="13"/>
      <c r="Y45" s="13"/>
    </row>
    <row r="46" spans="1:25" ht="13" x14ac:dyDescent="0.15">
      <c r="A46" s="17"/>
      <c r="B46" s="262"/>
      <c r="C46" s="375" t="s">
        <v>184</v>
      </c>
      <c r="D46" s="376"/>
      <c r="E46" s="376"/>
      <c r="F46" s="376"/>
      <c r="G46" s="376"/>
      <c r="H46" s="377"/>
      <c r="I46" s="18"/>
      <c r="J46" s="18"/>
      <c r="K46" s="13"/>
      <c r="L46" s="13"/>
      <c r="M46" s="13"/>
      <c r="N46" s="13"/>
      <c r="O46" s="13"/>
      <c r="P46" s="13"/>
      <c r="Q46" s="13"/>
      <c r="R46" s="13"/>
      <c r="S46" s="13"/>
      <c r="T46" s="13"/>
      <c r="U46" s="13"/>
      <c r="V46" s="13"/>
      <c r="W46" s="13"/>
      <c r="X46" s="13"/>
      <c r="Y46" s="13"/>
    </row>
    <row r="47" spans="1:25" ht="13" x14ac:dyDescent="0.15">
      <c r="A47" s="17"/>
      <c r="B47" s="262"/>
      <c r="C47" s="375" t="s">
        <v>185</v>
      </c>
      <c r="D47" s="376"/>
      <c r="E47" s="376"/>
      <c r="F47" s="376"/>
      <c r="G47" s="376"/>
      <c r="H47" s="377"/>
      <c r="I47" s="18"/>
      <c r="J47" s="18"/>
      <c r="K47" s="13"/>
      <c r="L47" s="13"/>
      <c r="M47" s="13"/>
      <c r="N47" s="13"/>
      <c r="O47" s="13"/>
      <c r="P47" s="13"/>
      <c r="Q47" s="13"/>
      <c r="R47" s="13"/>
      <c r="S47" s="13"/>
      <c r="T47" s="13"/>
      <c r="U47" s="13"/>
      <c r="V47" s="13"/>
      <c r="W47" s="13"/>
      <c r="X47" s="13"/>
      <c r="Y47" s="13"/>
    </row>
    <row r="48" spans="1:25" ht="13" x14ac:dyDescent="0.15">
      <c r="A48" s="17"/>
      <c r="B48" s="65"/>
      <c r="C48" s="63"/>
      <c r="D48" s="63"/>
      <c r="E48" s="49"/>
      <c r="F48" s="63"/>
      <c r="G48" s="73"/>
      <c r="H48" s="74"/>
      <c r="I48" s="18"/>
      <c r="J48" s="18"/>
      <c r="K48" s="13"/>
      <c r="L48" s="13"/>
      <c r="M48" s="13"/>
      <c r="N48" s="13"/>
      <c r="O48" s="13"/>
      <c r="P48" s="13"/>
      <c r="Q48" s="13"/>
      <c r="R48" s="13"/>
      <c r="S48" s="13"/>
      <c r="T48" s="13"/>
      <c r="U48" s="13"/>
      <c r="V48" s="13"/>
      <c r="W48" s="13"/>
      <c r="X48" s="13"/>
      <c r="Y48" s="13"/>
    </row>
    <row r="49" spans="1:25" ht="13" x14ac:dyDescent="0.15">
      <c r="A49" s="17"/>
      <c r="B49" s="52" t="s">
        <v>186</v>
      </c>
      <c r="C49" s="49"/>
      <c r="D49" s="63"/>
      <c r="E49" s="49"/>
      <c r="F49" s="49"/>
      <c r="G49" s="46"/>
      <c r="H49" s="75" t="str">
        <f>IF(14-COUNTIF(B34:B47, "")=0, "", ((COUNTIF(B34:B47, "Provided to all")+(COUNTIF(B34:B47, "Provided to some")*0.5))/(14-COUNTIF(B34:B47, ""))))</f>
        <v/>
      </c>
      <c r="I49" s="18"/>
      <c r="J49" s="18"/>
      <c r="K49" s="13"/>
      <c r="L49" s="13"/>
      <c r="M49" s="13"/>
      <c r="N49" s="13"/>
      <c r="O49" s="13"/>
      <c r="P49" s="13"/>
      <c r="Q49" s="13"/>
      <c r="R49" s="13"/>
      <c r="S49" s="13"/>
      <c r="T49" s="13"/>
      <c r="U49" s="13"/>
      <c r="V49" s="13"/>
      <c r="W49" s="13"/>
      <c r="X49" s="13"/>
      <c r="Y49" s="13"/>
    </row>
    <row r="50" spans="1:25" ht="13" x14ac:dyDescent="0.15">
      <c r="A50" s="17"/>
      <c r="B50" s="52"/>
      <c r="C50" s="63"/>
      <c r="D50" s="63"/>
      <c r="E50" s="63"/>
      <c r="F50" s="63"/>
      <c r="G50" s="46"/>
      <c r="H50" s="72"/>
      <c r="I50" s="18"/>
      <c r="J50" s="18"/>
      <c r="K50" s="13"/>
      <c r="L50" s="13"/>
      <c r="M50" s="13"/>
      <c r="N50" s="13"/>
      <c r="O50" s="13"/>
      <c r="P50" s="13"/>
      <c r="Q50" s="13"/>
      <c r="R50" s="13"/>
      <c r="S50" s="13"/>
      <c r="T50" s="13"/>
      <c r="U50" s="13"/>
      <c r="V50" s="13"/>
      <c r="W50" s="13"/>
      <c r="X50" s="13"/>
      <c r="Y50" s="13"/>
    </row>
    <row r="51" spans="1:25" ht="13" x14ac:dyDescent="0.15">
      <c r="A51" s="17"/>
      <c r="B51" s="52" t="s">
        <v>423</v>
      </c>
      <c r="C51" s="49"/>
      <c r="D51" s="63"/>
      <c r="E51" s="49"/>
      <c r="F51" s="49"/>
      <c r="G51" s="46"/>
      <c r="H51" s="260"/>
      <c r="I51" s="17"/>
      <c r="J51" s="17"/>
      <c r="K51" s="13"/>
      <c r="L51" s="13"/>
      <c r="M51" s="13"/>
      <c r="N51" s="13"/>
      <c r="O51" s="13"/>
      <c r="P51" s="13"/>
      <c r="Q51" s="13"/>
      <c r="R51" s="13"/>
      <c r="S51" s="13"/>
      <c r="T51" s="13"/>
      <c r="U51" s="13"/>
      <c r="V51" s="13"/>
      <c r="W51" s="13"/>
      <c r="X51" s="13"/>
      <c r="Y51" s="13"/>
    </row>
    <row r="52" spans="1:25" ht="13" x14ac:dyDescent="0.15">
      <c r="A52" s="17"/>
      <c r="B52" s="374" t="s">
        <v>424</v>
      </c>
      <c r="C52" s="370"/>
      <c r="D52" s="370"/>
      <c r="E52" s="370"/>
      <c r="F52" s="49"/>
      <c r="G52" s="46"/>
      <c r="H52" s="260"/>
      <c r="I52" s="17"/>
      <c r="J52" s="17"/>
      <c r="K52" s="13"/>
      <c r="L52" s="13"/>
      <c r="M52" s="13"/>
      <c r="N52" s="13"/>
      <c r="O52" s="13"/>
      <c r="P52" s="13"/>
      <c r="Q52" s="13"/>
      <c r="R52" s="13"/>
      <c r="S52" s="13"/>
      <c r="T52" s="13"/>
      <c r="U52" s="13"/>
      <c r="V52" s="13"/>
      <c r="W52" s="13"/>
      <c r="X52" s="13"/>
      <c r="Y52" s="13"/>
    </row>
    <row r="53" spans="1:25" ht="13" x14ac:dyDescent="0.15">
      <c r="A53" s="17"/>
      <c r="B53" s="52"/>
      <c r="C53" s="60"/>
      <c r="D53" s="60"/>
      <c r="E53" s="60"/>
      <c r="F53" s="49"/>
      <c r="G53" s="46"/>
      <c r="H53" s="74"/>
      <c r="I53" s="17"/>
      <c r="J53" s="17"/>
      <c r="K53" s="13"/>
      <c r="L53" s="13"/>
      <c r="M53" s="13"/>
      <c r="N53" s="13"/>
      <c r="O53" s="13"/>
      <c r="P53" s="13"/>
      <c r="Q53" s="13"/>
      <c r="R53" s="13"/>
      <c r="S53" s="13"/>
      <c r="T53" s="13"/>
      <c r="U53" s="13"/>
      <c r="V53" s="13"/>
      <c r="W53" s="13"/>
      <c r="X53" s="13"/>
      <c r="Y53" s="13"/>
    </row>
    <row r="54" spans="1:25" ht="13" x14ac:dyDescent="0.15">
      <c r="A54" s="17"/>
      <c r="B54" s="52" t="s">
        <v>425</v>
      </c>
      <c r="C54" s="49"/>
      <c r="D54" s="49"/>
      <c r="E54" s="49"/>
      <c r="F54" s="49"/>
      <c r="G54" s="46"/>
      <c r="H54" s="260"/>
      <c r="I54" s="17"/>
      <c r="J54" s="17"/>
      <c r="K54" s="13"/>
      <c r="L54" s="13"/>
      <c r="M54" s="13"/>
      <c r="N54" s="13"/>
      <c r="O54" s="13"/>
      <c r="P54" s="13"/>
      <c r="Q54" s="13"/>
      <c r="R54" s="13"/>
      <c r="S54" s="13"/>
      <c r="T54" s="13"/>
      <c r="U54" s="13"/>
      <c r="V54" s="13"/>
      <c r="W54" s="13"/>
      <c r="X54" s="13"/>
      <c r="Y54" s="13"/>
    </row>
    <row r="55" spans="1:25" ht="13" x14ac:dyDescent="0.15">
      <c r="A55" s="17"/>
      <c r="B55" s="67"/>
      <c r="C55" s="76"/>
      <c r="D55" s="76"/>
      <c r="E55" s="76"/>
      <c r="F55" s="76"/>
      <c r="G55" s="76"/>
      <c r="H55" s="70"/>
      <c r="I55" s="17"/>
      <c r="J55" s="17"/>
      <c r="K55" s="13"/>
      <c r="L55" s="13"/>
      <c r="M55" s="13"/>
      <c r="N55" s="13"/>
      <c r="O55" s="13"/>
      <c r="P55" s="13"/>
      <c r="Q55" s="13"/>
      <c r="R55" s="13"/>
      <c r="S55" s="13"/>
      <c r="T55" s="13"/>
      <c r="U55" s="13"/>
      <c r="V55" s="13"/>
      <c r="W55" s="13"/>
      <c r="X55" s="13"/>
      <c r="Y55" s="13"/>
    </row>
    <row r="56" spans="1:25" ht="13" x14ac:dyDescent="0.15">
      <c r="A56" s="17"/>
      <c r="B56" s="17"/>
      <c r="C56" s="17"/>
      <c r="D56" s="17"/>
      <c r="E56" s="17"/>
      <c r="F56" s="17"/>
      <c r="G56" s="17"/>
      <c r="H56" s="17"/>
      <c r="I56" s="17"/>
      <c r="J56" s="17"/>
      <c r="K56" s="13"/>
      <c r="L56" s="13"/>
      <c r="M56" s="13"/>
      <c r="N56" s="13"/>
      <c r="O56" s="13"/>
      <c r="P56" s="13"/>
      <c r="Q56" s="13"/>
      <c r="R56" s="13"/>
      <c r="S56" s="13"/>
      <c r="T56" s="13"/>
      <c r="U56" s="13"/>
      <c r="V56" s="13"/>
      <c r="W56" s="13"/>
      <c r="X56" s="13"/>
      <c r="Y56" s="13"/>
    </row>
    <row r="57" spans="1:25" ht="13" x14ac:dyDescent="0.15">
      <c r="A57" s="17"/>
      <c r="B57" s="16" t="s">
        <v>195</v>
      </c>
      <c r="C57" s="17"/>
      <c r="D57" s="17"/>
      <c r="E57" s="17"/>
      <c r="F57" s="17"/>
      <c r="G57" s="17"/>
      <c r="H57" s="17"/>
      <c r="I57" s="17"/>
      <c r="J57" s="17"/>
      <c r="K57" s="13"/>
      <c r="L57" s="13"/>
      <c r="M57" s="13"/>
      <c r="N57" s="13"/>
      <c r="O57" s="13"/>
      <c r="P57" s="13"/>
      <c r="Q57" s="13"/>
      <c r="R57" s="13"/>
      <c r="S57" s="13"/>
      <c r="T57" s="13"/>
      <c r="U57" s="13"/>
      <c r="V57" s="13"/>
      <c r="W57" s="13"/>
      <c r="X57" s="13"/>
      <c r="Y57" s="13"/>
    </row>
    <row r="58" spans="1:25" ht="13" x14ac:dyDescent="0.15">
      <c r="A58" s="17"/>
      <c r="B58" s="17"/>
      <c r="C58" s="17"/>
      <c r="D58" s="17"/>
      <c r="E58" s="17"/>
      <c r="F58" s="17"/>
      <c r="G58" s="17"/>
      <c r="H58" s="17"/>
      <c r="I58" s="17"/>
      <c r="J58" s="17"/>
      <c r="K58" s="13"/>
      <c r="L58" s="13"/>
      <c r="M58" s="13"/>
      <c r="N58" s="13"/>
      <c r="O58" s="13"/>
      <c r="P58" s="13"/>
      <c r="Q58" s="13"/>
      <c r="R58" s="13"/>
      <c r="S58" s="13"/>
      <c r="T58" s="13"/>
      <c r="U58" s="13"/>
      <c r="V58" s="13"/>
      <c r="W58" s="13"/>
      <c r="X58" s="13"/>
      <c r="Y58" s="13"/>
    </row>
    <row r="59" spans="1:25" ht="13" x14ac:dyDescent="0.15">
      <c r="A59" s="17"/>
      <c r="B59" s="42" t="s">
        <v>196</v>
      </c>
      <c r="C59" s="44"/>
      <c r="D59" s="44"/>
      <c r="E59" s="44"/>
      <c r="F59" s="44"/>
      <c r="G59" s="44"/>
      <c r="H59" s="45"/>
      <c r="I59" s="17"/>
      <c r="J59" s="17"/>
      <c r="K59" s="13"/>
      <c r="L59" s="13"/>
      <c r="M59" s="13"/>
      <c r="N59" s="13"/>
      <c r="O59" s="13"/>
      <c r="P59" s="13"/>
      <c r="Q59" s="13"/>
      <c r="R59" s="13"/>
      <c r="S59" s="13"/>
      <c r="T59" s="13"/>
      <c r="U59" s="13"/>
      <c r="V59" s="13"/>
      <c r="W59" s="13"/>
      <c r="X59" s="13"/>
      <c r="Y59" s="13"/>
    </row>
    <row r="60" spans="1:25" ht="13" x14ac:dyDescent="0.15">
      <c r="A60" s="17"/>
      <c r="B60" s="77"/>
      <c r="C60" s="53"/>
      <c r="D60" s="53"/>
      <c r="E60" s="78"/>
      <c r="F60" s="53"/>
      <c r="G60" s="53"/>
      <c r="H60" s="51"/>
      <c r="I60" s="17"/>
      <c r="J60" s="17"/>
      <c r="K60" s="13"/>
      <c r="L60" s="13"/>
      <c r="M60" s="13"/>
      <c r="N60" s="13"/>
      <c r="O60" s="13"/>
      <c r="P60" s="13"/>
      <c r="Q60" s="13"/>
      <c r="R60" s="13"/>
      <c r="S60" s="13"/>
      <c r="T60" s="13"/>
      <c r="U60" s="13"/>
      <c r="V60" s="13"/>
      <c r="W60" s="13"/>
      <c r="X60" s="13"/>
      <c r="Y60" s="13"/>
    </row>
    <row r="61" spans="1:25" ht="13" x14ac:dyDescent="0.15">
      <c r="A61" s="17"/>
      <c r="B61" s="77" t="s">
        <v>197</v>
      </c>
      <c r="C61" s="53"/>
      <c r="D61" s="53"/>
      <c r="E61" s="78"/>
      <c r="F61" s="49"/>
      <c r="G61" s="263"/>
      <c r="H61" s="79" t="s">
        <v>198</v>
      </c>
      <c r="I61" s="17"/>
      <c r="J61" s="17"/>
      <c r="K61" s="13"/>
      <c r="L61" s="13"/>
      <c r="M61" s="13"/>
      <c r="N61" s="13"/>
      <c r="O61" s="13"/>
      <c r="P61" s="13"/>
      <c r="Q61" s="13"/>
      <c r="R61" s="13"/>
      <c r="S61" s="13"/>
      <c r="T61" s="13"/>
      <c r="U61" s="13"/>
      <c r="V61" s="13"/>
      <c r="W61" s="13"/>
      <c r="X61" s="13"/>
      <c r="Y61" s="13"/>
    </row>
    <row r="62" spans="1:25" ht="13" x14ac:dyDescent="0.15">
      <c r="A62" s="17"/>
      <c r="B62" s="77" t="s">
        <v>199</v>
      </c>
      <c r="C62" s="53"/>
      <c r="D62" s="53"/>
      <c r="E62" s="78"/>
      <c r="F62" s="53"/>
      <c r="G62" s="53"/>
      <c r="H62" s="51"/>
      <c r="I62" s="17"/>
      <c r="J62" s="17"/>
      <c r="K62" s="13"/>
      <c r="L62" s="13"/>
      <c r="M62" s="13"/>
      <c r="N62" s="13"/>
      <c r="O62" s="13"/>
      <c r="P62" s="13"/>
      <c r="Q62" s="13"/>
      <c r="R62" s="13"/>
      <c r="S62" s="13"/>
      <c r="T62" s="13"/>
      <c r="U62" s="13"/>
      <c r="V62" s="13"/>
      <c r="W62" s="13"/>
      <c r="X62" s="13"/>
      <c r="Y62" s="13"/>
    </row>
    <row r="63" spans="1:25" ht="13" x14ac:dyDescent="0.15">
      <c r="A63" s="17"/>
      <c r="B63" s="77"/>
      <c r="C63" s="80"/>
      <c r="D63" s="80"/>
      <c r="E63" s="80"/>
      <c r="F63" s="80"/>
      <c r="G63" s="80"/>
      <c r="H63" s="81"/>
      <c r="I63" s="17"/>
      <c r="J63" s="17"/>
      <c r="K63" s="13"/>
      <c r="L63" s="13"/>
      <c r="M63" s="13"/>
      <c r="N63" s="13"/>
      <c r="O63" s="13"/>
      <c r="P63" s="13"/>
      <c r="Q63" s="13"/>
      <c r="R63" s="13"/>
      <c r="S63" s="13"/>
      <c r="T63" s="13"/>
      <c r="U63" s="13"/>
      <c r="V63" s="13"/>
      <c r="W63" s="13"/>
      <c r="X63" s="13"/>
      <c r="Y63" s="13"/>
    </row>
    <row r="64" spans="1:25" ht="13" x14ac:dyDescent="0.15">
      <c r="A64" s="17"/>
      <c r="B64" s="380" t="s">
        <v>200</v>
      </c>
      <c r="C64" s="370"/>
      <c r="D64" s="370"/>
      <c r="E64" s="370"/>
      <c r="F64" s="370"/>
      <c r="G64" s="370"/>
      <c r="H64" s="260"/>
      <c r="I64" s="17"/>
      <c r="J64" s="17"/>
      <c r="K64" s="13"/>
      <c r="L64" s="13"/>
      <c r="M64" s="13"/>
      <c r="N64" s="13"/>
      <c r="O64" s="13"/>
      <c r="P64" s="13"/>
      <c r="Q64" s="13"/>
      <c r="R64" s="13"/>
      <c r="S64" s="13"/>
      <c r="T64" s="13"/>
      <c r="U64" s="13"/>
      <c r="V64" s="13"/>
      <c r="W64" s="13"/>
      <c r="X64" s="13"/>
      <c r="Y64" s="13"/>
    </row>
    <row r="65" spans="1:25" ht="13" x14ac:dyDescent="0.15">
      <c r="A65" s="17"/>
      <c r="B65" s="77" t="s">
        <v>202</v>
      </c>
      <c r="C65" s="80"/>
      <c r="D65" s="80"/>
      <c r="E65" s="80"/>
      <c r="F65" s="80"/>
      <c r="G65" s="80"/>
      <c r="H65" s="264"/>
      <c r="I65" s="17"/>
      <c r="J65" s="17"/>
      <c r="K65" s="13"/>
      <c r="L65" s="13"/>
      <c r="M65" s="13"/>
      <c r="N65" s="13"/>
      <c r="O65" s="13"/>
      <c r="P65" s="13"/>
      <c r="Q65" s="13"/>
      <c r="R65" s="13"/>
      <c r="S65" s="13"/>
      <c r="T65" s="13"/>
      <c r="U65" s="13"/>
      <c r="V65" s="13"/>
      <c r="W65" s="13"/>
      <c r="X65" s="13"/>
      <c r="Y65" s="13"/>
    </row>
    <row r="66" spans="1:25" ht="13" x14ac:dyDescent="0.15">
      <c r="A66" s="17"/>
      <c r="B66" s="77" t="s">
        <v>203</v>
      </c>
      <c r="C66" s="80"/>
      <c r="D66" s="80"/>
      <c r="E66" s="80"/>
      <c r="F66" s="80"/>
      <c r="G66" s="80"/>
      <c r="H66" s="264"/>
      <c r="I66" s="17"/>
      <c r="J66" s="17"/>
      <c r="K66" s="13"/>
      <c r="L66" s="13"/>
      <c r="M66" s="13"/>
      <c r="N66" s="13"/>
      <c r="O66" s="13"/>
      <c r="P66" s="13"/>
      <c r="Q66" s="13"/>
      <c r="R66" s="13"/>
      <c r="S66" s="13"/>
      <c r="T66" s="13"/>
      <c r="U66" s="13"/>
      <c r="V66" s="13"/>
      <c r="W66" s="13"/>
      <c r="X66" s="13"/>
      <c r="Y66" s="13"/>
    </row>
    <row r="67" spans="1:25" ht="13" x14ac:dyDescent="0.15">
      <c r="A67" s="17"/>
      <c r="B67" s="77" t="s">
        <v>204</v>
      </c>
      <c r="C67" s="80"/>
      <c r="D67" s="80"/>
      <c r="E67" s="80"/>
      <c r="F67" s="80"/>
      <c r="G67" s="80"/>
      <c r="H67" s="264"/>
      <c r="I67" s="17"/>
      <c r="J67" s="17"/>
      <c r="K67" s="13"/>
      <c r="L67" s="13"/>
      <c r="M67" s="13"/>
      <c r="N67" s="13"/>
      <c r="O67" s="13"/>
      <c r="P67" s="13"/>
      <c r="Q67" s="13"/>
      <c r="R67" s="13"/>
      <c r="S67" s="13"/>
      <c r="T67" s="13"/>
      <c r="U67" s="13"/>
      <c r="V67" s="13"/>
      <c r="W67" s="13"/>
      <c r="X67" s="13"/>
      <c r="Y67" s="13"/>
    </row>
    <row r="68" spans="1:25" ht="13" x14ac:dyDescent="0.15">
      <c r="A68" s="17"/>
      <c r="B68" s="77"/>
      <c r="C68" s="80"/>
      <c r="D68" s="80"/>
      <c r="E68" s="80"/>
      <c r="F68" s="80"/>
      <c r="G68" s="80"/>
      <c r="H68" s="51"/>
      <c r="I68" s="17"/>
      <c r="J68" s="17"/>
      <c r="K68" s="13"/>
      <c r="L68" s="13"/>
      <c r="M68" s="13"/>
      <c r="N68" s="13"/>
      <c r="O68" s="13"/>
      <c r="P68" s="13"/>
      <c r="Q68" s="13"/>
      <c r="R68" s="13"/>
      <c r="S68" s="13"/>
      <c r="T68" s="13"/>
      <c r="U68" s="13"/>
      <c r="V68" s="13"/>
      <c r="W68" s="13"/>
      <c r="X68" s="13"/>
      <c r="Y68" s="13"/>
    </row>
    <row r="69" spans="1:25" ht="30.75" customHeight="1" x14ac:dyDescent="0.15">
      <c r="A69" s="17"/>
      <c r="B69" s="381" t="s">
        <v>205</v>
      </c>
      <c r="C69" s="382"/>
      <c r="D69" s="382"/>
      <c r="E69" s="382"/>
      <c r="F69" s="382"/>
      <c r="G69" s="382"/>
      <c r="H69" s="260"/>
      <c r="I69" s="17"/>
      <c r="J69" s="17"/>
      <c r="K69" s="13"/>
      <c r="L69" s="13"/>
      <c r="M69" s="13"/>
      <c r="N69" s="13"/>
      <c r="O69" s="13"/>
      <c r="P69" s="13"/>
      <c r="Q69" s="13"/>
      <c r="R69" s="13"/>
      <c r="S69" s="13"/>
      <c r="T69" s="13"/>
      <c r="U69" s="13"/>
      <c r="V69" s="13"/>
      <c r="W69" s="13"/>
      <c r="X69" s="13"/>
      <c r="Y69" s="13"/>
    </row>
    <row r="70" spans="1:25" ht="13" x14ac:dyDescent="0.15">
      <c r="A70" s="17"/>
      <c r="B70" s="77"/>
      <c r="C70" s="80"/>
      <c r="D70" s="80"/>
      <c r="E70" s="80"/>
      <c r="F70" s="80"/>
      <c r="G70" s="80"/>
      <c r="H70" s="51"/>
      <c r="I70" s="17"/>
      <c r="J70" s="17"/>
      <c r="K70" s="13"/>
      <c r="L70" s="13"/>
      <c r="M70" s="13"/>
      <c r="N70" s="13"/>
      <c r="O70" s="13"/>
      <c r="P70" s="13"/>
      <c r="Q70" s="13"/>
      <c r="R70" s="13"/>
      <c r="S70" s="13"/>
      <c r="T70" s="13"/>
      <c r="U70" s="13"/>
      <c r="V70" s="13"/>
      <c r="W70" s="13"/>
      <c r="X70" s="13"/>
      <c r="Y70" s="13"/>
    </row>
    <row r="71" spans="1:25" ht="13" x14ac:dyDescent="0.15">
      <c r="A71" s="17"/>
      <c r="B71" s="380" t="s">
        <v>206</v>
      </c>
      <c r="C71" s="370"/>
      <c r="D71" s="370"/>
      <c r="E71" s="370"/>
      <c r="F71" s="370"/>
      <c r="G71" s="370"/>
      <c r="H71" s="264"/>
      <c r="I71" s="17"/>
      <c r="J71" s="17"/>
      <c r="K71" s="13"/>
      <c r="L71" s="13"/>
      <c r="M71" s="13"/>
      <c r="N71" s="13"/>
      <c r="O71" s="13"/>
      <c r="P71" s="13"/>
      <c r="Q71" s="13"/>
      <c r="R71" s="13"/>
      <c r="S71" s="13"/>
      <c r="T71" s="13"/>
      <c r="U71" s="13"/>
      <c r="V71" s="13"/>
      <c r="W71" s="13"/>
      <c r="X71" s="13"/>
      <c r="Y71" s="13"/>
    </row>
    <row r="72" spans="1:25" ht="13" x14ac:dyDescent="0.15">
      <c r="A72" s="17"/>
      <c r="B72" s="77"/>
      <c r="C72" s="80"/>
      <c r="D72" s="80"/>
      <c r="E72" s="78"/>
      <c r="F72" s="53"/>
      <c r="G72" s="53"/>
      <c r="H72" s="51"/>
      <c r="I72" s="17"/>
      <c r="J72" s="17"/>
      <c r="K72" s="13"/>
      <c r="L72" s="13"/>
      <c r="M72" s="13"/>
      <c r="N72" s="13"/>
      <c r="O72" s="13"/>
      <c r="P72" s="13"/>
      <c r="Q72" s="13"/>
      <c r="R72" s="13"/>
      <c r="S72" s="13"/>
      <c r="T72" s="13"/>
      <c r="U72" s="13"/>
      <c r="V72" s="13"/>
      <c r="W72" s="13"/>
      <c r="X72" s="13"/>
      <c r="Y72" s="13"/>
    </row>
    <row r="73" spans="1:25" s="187" customFormat="1" ht="13" x14ac:dyDescent="0.15">
      <c r="A73" s="17"/>
      <c r="B73" s="323" t="s">
        <v>461</v>
      </c>
      <c r="C73" s="80"/>
      <c r="D73" s="80"/>
      <c r="E73" s="78"/>
      <c r="F73" s="53"/>
      <c r="G73" s="53"/>
      <c r="H73" s="51"/>
      <c r="I73" s="17"/>
      <c r="J73" s="17"/>
      <c r="K73" s="13"/>
      <c r="L73" s="13"/>
      <c r="M73" s="13"/>
      <c r="N73" s="13"/>
      <c r="O73" s="13"/>
      <c r="P73" s="13"/>
      <c r="Q73" s="13"/>
      <c r="R73" s="13"/>
      <c r="S73" s="13"/>
      <c r="T73" s="13"/>
      <c r="U73" s="13"/>
      <c r="V73" s="13"/>
      <c r="W73" s="13"/>
      <c r="X73" s="13"/>
      <c r="Y73" s="13"/>
    </row>
    <row r="74" spans="1:25" ht="13" x14ac:dyDescent="0.15">
      <c r="A74" s="17"/>
      <c r="B74" s="380" t="s">
        <v>207</v>
      </c>
      <c r="C74" s="370"/>
      <c r="D74" s="370"/>
      <c r="E74" s="370"/>
      <c r="F74" s="82">
        <f>Calculations!F564+Calculations!I564</f>
        <v>0</v>
      </c>
      <c r="G74" s="60" t="s">
        <v>208</v>
      </c>
      <c r="H74" s="51"/>
      <c r="I74" s="188"/>
      <c r="J74" s="17"/>
      <c r="K74" s="13"/>
      <c r="L74" s="13"/>
      <c r="M74" s="13"/>
      <c r="N74" s="13"/>
      <c r="O74" s="13"/>
      <c r="P74" s="13"/>
      <c r="Q74" s="13"/>
      <c r="R74" s="13"/>
      <c r="S74" s="13"/>
      <c r="T74" s="13"/>
      <c r="U74" s="13"/>
      <c r="V74" s="13"/>
      <c r="W74" s="13"/>
      <c r="X74" s="13"/>
      <c r="Y74" s="13"/>
    </row>
    <row r="75" spans="1:25" ht="13" x14ac:dyDescent="0.15">
      <c r="A75" s="17"/>
      <c r="B75" s="380" t="s">
        <v>209</v>
      </c>
      <c r="C75" s="370"/>
      <c r="D75" s="370"/>
      <c r="E75" s="370"/>
      <c r="F75" s="82">
        <f>Calculations!C471</f>
        <v>0</v>
      </c>
      <c r="G75" s="60" t="s">
        <v>208</v>
      </c>
      <c r="H75" s="51"/>
      <c r="I75" s="190"/>
      <c r="J75" s="17"/>
      <c r="K75" s="13"/>
      <c r="L75" s="13"/>
      <c r="M75" s="13"/>
      <c r="N75" s="13"/>
      <c r="O75" s="13"/>
      <c r="P75" s="13"/>
      <c r="Q75" s="13"/>
      <c r="R75" s="13"/>
      <c r="S75" s="13"/>
      <c r="T75" s="13"/>
      <c r="U75" s="13"/>
      <c r="V75" s="13"/>
      <c r="W75" s="13"/>
      <c r="X75" s="13"/>
      <c r="Y75" s="13"/>
    </row>
    <row r="76" spans="1:25" ht="13" x14ac:dyDescent="0.15">
      <c r="A76" s="17"/>
      <c r="B76" s="380" t="s">
        <v>210</v>
      </c>
      <c r="C76" s="370"/>
      <c r="D76" s="370"/>
      <c r="E76" s="370"/>
      <c r="F76" s="82">
        <f>Calculations!D471</f>
        <v>0</v>
      </c>
      <c r="G76" s="60" t="s">
        <v>208</v>
      </c>
      <c r="H76" s="51"/>
      <c r="I76" s="190"/>
      <c r="J76" s="17"/>
      <c r="K76" s="13"/>
      <c r="L76" s="13"/>
      <c r="M76" s="13"/>
      <c r="N76" s="13"/>
      <c r="O76" s="13"/>
      <c r="P76" s="13"/>
      <c r="Q76" s="13"/>
      <c r="R76" s="13"/>
      <c r="S76" s="13"/>
      <c r="T76" s="13"/>
      <c r="U76" s="13"/>
      <c r="V76" s="13"/>
      <c r="W76" s="13"/>
      <c r="X76" s="13"/>
      <c r="Y76" s="13"/>
    </row>
    <row r="77" spans="1:25" ht="13" x14ac:dyDescent="0.15">
      <c r="A77" s="17"/>
      <c r="B77" s="380" t="s">
        <v>211</v>
      </c>
      <c r="C77" s="370"/>
      <c r="D77" s="370"/>
      <c r="E77" s="370"/>
      <c r="F77" s="82">
        <f>Calculations!E471</f>
        <v>0</v>
      </c>
      <c r="G77" s="60" t="s">
        <v>208</v>
      </c>
      <c r="H77" s="51"/>
      <c r="I77" s="17"/>
      <c r="J77" s="17"/>
      <c r="K77" s="13"/>
      <c r="L77" s="13"/>
      <c r="M77" s="13"/>
      <c r="N77" s="13"/>
      <c r="O77" s="13"/>
      <c r="P77" s="13"/>
      <c r="Q77" s="13"/>
      <c r="R77" s="13"/>
      <c r="S77" s="13"/>
      <c r="T77" s="13"/>
      <c r="U77" s="13"/>
      <c r="V77" s="13"/>
      <c r="W77" s="13"/>
      <c r="X77" s="13"/>
      <c r="Y77" s="13"/>
    </row>
    <row r="78" spans="1:25" ht="13" x14ac:dyDescent="0.15">
      <c r="A78" s="17"/>
      <c r="B78" s="380" t="s">
        <v>214</v>
      </c>
      <c r="C78" s="370"/>
      <c r="D78" s="370"/>
      <c r="E78" s="370"/>
      <c r="F78" s="82">
        <f>Calculations!F471</f>
        <v>0</v>
      </c>
      <c r="G78" s="60" t="s">
        <v>208</v>
      </c>
      <c r="H78" s="51"/>
      <c r="I78" s="17"/>
      <c r="J78" s="17"/>
      <c r="K78" s="13"/>
      <c r="L78" s="13"/>
      <c r="M78" s="13"/>
      <c r="N78" s="13"/>
      <c r="O78" s="13"/>
      <c r="P78" s="13"/>
      <c r="Q78" s="13"/>
      <c r="R78" s="13"/>
      <c r="S78" s="13"/>
      <c r="T78" s="13"/>
      <c r="U78" s="13"/>
      <c r="V78" s="13"/>
      <c r="W78" s="13"/>
      <c r="X78" s="13"/>
      <c r="Y78" s="13"/>
    </row>
    <row r="79" spans="1:25" ht="13" x14ac:dyDescent="0.15">
      <c r="A79" s="17"/>
      <c r="B79" s="380" t="s">
        <v>463</v>
      </c>
      <c r="C79" s="370"/>
      <c r="D79" s="370"/>
      <c r="E79" s="370"/>
      <c r="F79" s="82">
        <f>SUM(F74:F78)</f>
        <v>0</v>
      </c>
      <c r="G79" s="60" t="s">
        <v>208</v>
      </c>
      <c r="H79" s="51"/>
      <c r="I79" s="17"/>
      <c r="J79" s="17"/>
      <c r="K79" s="13"/>
      <c r="L79" s="13"/>
      <c r="M79" s="13"/>
      <c r="N79" s="13"/>
      <c r="O79" s="13"/>
      <c r="P79" s="13"/>
      <c r="Q79" s="13"/>
      <c r="R79" s="13"/>
      <c r="S79" s="13"/>
      <c r="T79" s="13"/>
      <c r="U79" s="13"/>
      <c r="V79" s="13"/>
      <c r="W79" s="13"/>
      <c r="X79" s="13"/>
      <c r="Y79" s="13"/>
    </row>
    <row r="80" spans="1:25" s="187" customFormat="1" ht="13" x14ac:dyDescent="0.15">
      <c r="A80" s="17"/>
      <c r="B80" s="323"/>
      <c r="C80" s="322"/>
      <c r="D80" s="322"/>
      <c r="E80" s="322"/>
      <c r="F80" s="49"/>
      <c r="G80" s="60"/>
      <c r="H80" s="51"/>
      <c r="I80" s="17"/>
      <c r="J80" s="17"/>
      <c r="K80" s="13"/>
      <c r="L80" s="13"/>
      <c r="M80" s="13"/>
      <c r="N80" s="13"/>
      <c r="O80" s="13"/>
      <c r="P80" s="13"/>
      <c r="Q80" s="13"/>
      <c r="R80" s="13"/>
      <c r="S80" s="13"/>
      <c r="T80" s="13"/>
      <c r="U80" s="13"/>
      <c r="V80" s="13"/>
      <c r="W80" s="13"/>
      <c r="X80" s="13"/>
      <c r="Y80" s="13"/>
    </row>
    <row r="81" spans="1:25" s="187" customFormat="1" ht="13" x14ac:dyDescent="0.15">
      <c r="A81" s="17"/>
      <c r="B81" s="323" t="s">
        <v>462</v>
      </c>
      <c r="C81" s="80"/>
      <c r="D81" s="80"/>
      <c r="E81" s="78"/>
      <c r="F81" s="324"/>
      <c r="G81" s="53"/>
      <c r="H81" s="51"/>
      <c r="I81" s="17"/>
      <c r="J81" s="17"/>
      <c r="K81" s="13"/>
      <c r="L81" s="13"/>
      <c r="M81" s="13"/>
      <c r="N81" s="13"/>
      <c r="O81" s="13"/>
      <c r="P81" s="13"/>
      <c r="Q81" s="13"/>
      <c r="R81" s="13"/>
      <c r="S81" s="13"/>
      <c r="T81" s="13"/>
      <c r="U81" s="13"/>
      <c r="V81" s="13"/>
      <c r="W81" s="13"/>
      <c r="X81" s="13"/>
      <c r="Y81" s="13"/>
    </row>
    <row r="82" spans="1:25" s="187" customFormat="1" ht="13" x14ac:dyDescent="0.15">
      <c r="A82" s="17"/>
      <c r="B82" s="380" t="s">
        <v>207</v>
      </c>
      <c r="C82" s="370"/>
      <c r="D82" s="370"/>
      <c r="E82" s="370"/>
      <c r="F82" s="82">
        <f>Calculations!F606+Calculations!I606</f>
        <v>0</v>
      </c>
      <c r="G82" s="60" t="s">
        <v>208</v>
      </c>
      <c r="H82" s="51"/>
      <c r="I82" s="17"/>
      <c r="J82" s="17"/>
      <c r="K82" s="13"/>
      <c r="L82" s="13"/>
      <c r="M82" s="13"/>
      <c r="N82" s="13"/>
      <c r="O82" s="13"/>
      <c r="P82" s="13"/>
      <c r="Q82" s="13"/>
      <c r="R82" s="13"/>
      <c r="S82" s="13"/>
      <c r="T82" s="13"/>
      <c r="U82" s="13"/>
      <c r="V82" s="13"/>
      <c r="W82" s="13"/>
      <c r="X82" s="13"/>
      <c r="Y82" s="13"/>
    </row>
    <row r="83" spans="1:25" s="187" customFormat="1" ht="13" x14ac:dyDescent="0.15">
      <c r="A83" s="17"/>
      <c r="B83" s="380" t="s">
        <v>209</v>
      </c>
      <c r="C83" s="370"/>
      <c r="D83" s="370"/>
      <c r="E83" s="370"/>
      <c r="F83" s="82">
        <f>Calculations!C521</f>
        <v>0</v>
      </c>
      <c r="G83" s="60" t="s">
        <v>208</v>
      </c>
      <c r="H83" s="51"/>
      <c r="I83" s="17"/>
      <c r="J83" s="17"/>
      <c r="K83" s="13"/>
      <c r="L83" s="13"/>
      <c r="M83" s="13"/>
      <c r="N83" s="13"/>
      <c r="O83" s="13"/>
      <c r="P83" s="13"/>
      <c r="Q83" s="13"/>
      <c r="R83" s="13"/>
      <c r="S83" s="13"/>
      <c r="T83" s="13"/>
      <c r="U83" s="13"/>
      <c r="V83" s="13"/>
      <c r="W83" s="13"/>
      <c r="X83" s="13"/>
      <c r="Y83" s="13"/>
    </row>
    <row r="84" spans="1:25" s="187" customFormat="1" ht="13" x14ac:dyDescent="0.15">
      <c r="A84" s="17"/>
      <c r="B84" s="380" t="s">
        <v>210</v>
      </c>
      <c r="C84" s="370"/>
      <c r="D84" s="370"/>
      <c r="E84" s="370"/>
      <c r="F84" s="82">
        <f>Calculations!D521</f>
        <v>0</v>
      </c>
      <c r="G84" s="60" t="s">
        <v>208</v>
      </c>
      <c r="H84" s="51"/>
      <c r="I84" s="17"/>
      <c r="J84" s="17"/>
      <c r="K84" s="13"/>
      <c r="L84" s="13"/>
      <c r="M84" s="13"/>
      <c r="N84" s="13"/>
      <c r="O84" s="13"/>
      <c r="P84" s="13"/>
      <c r="Q84" s="13"/>
      <c r="R84" s="13"/>
      <c r="S84" s="13"/>
      <c r="T84" s="13"/>
      <c r="U84" s="13"/>
      <c r="V84" s="13"/>
      <c r="W84" s="13"/>
      <c r="X84" s="13"/>
      <c r="Y84" s="13"/>
    </row>
    <row r="85" spans="1:25" s="187" customFormat="1" ht="13" x14ac:dyDescent="0.15">
      <c r="A85" s="17"/>
      <c r="B85" s="380" t="s">
        <v>211</v>
      </c>
      <c r="C85" s="370"/>
      <c r="D85" s="370"/>
      <c r="E85" s="370"/>
      <c r="F85" s="82">
        <f>Calculations!E521</f>
        <v>0</v>
      </c>
      <c r="G85" s="60" t="s">
        <v>208</v>
      </c>
      <c r="H85" s="51"/>
      <c r="I85" s="17"/>
      <c r="J85" s="17"/>
      <c r="K85" s="13"/>
      <c r="L85" s="13"/>
      <c r="M85" s="13"/>
      <c r="N85" s="13"/>
      <c r="O85" s="13"/>
      <c r="P85" s="13"/>
      <c r="Q85" s="13"/>
      <c r="R85" s="13"/>
      <c r="S85" s="13"/>
      <c r="T85" s="13"/>
      <c r="U85" s="13"/>
      <c r="V85" s="13"/>
      <c r="W85" s="13"/>
      <c r="X85" s="13"/>
      <c r="Y85" s="13"/>
    </row>
    <row r="86" spans="1:25" s="187" customFormat="1" ht="13" x14ac:dyDescent="0.15">
      <c r="A86" s="17"/>
      <c r="B86" s="380" t="s">
        <v>214</v>
      </c>
      <c r="C86" s="370"/>
      <c r="D86" s="370"/>
      <c r="E86" s="370"/>
      <c r="F86" s="82">
        <f>Calculations!F521</f>
        <v>0</v>
      </c>
      <c r="G86" s="60" t="s">
        <v>208</v>
      </c>
      <c r="H86" s="51"/>
      <c r="I86" s="17"/>
      <c r="J86" s="17"/>
      <c r="K86" s="13"/>
      <c r="L86" s="13"/>
      <c r="M86" s="13"/>
      <c r="N86" s="13"/>
      <c r="O86" s="13"/>
      <c r="P86" s="13"/>
      <c r="Q86" s="13"/>
      <c r="R86" s="13"/>
      <c r="S86" s="13"/>
      <c r="T86" s="13"/>
      <c r="U86" s="13"/>
      <c r="V86" s="13"/>
      <c r="W86" s="13"/>
      <c r="X86" s="13"/>
      <c r="Y86" s="13"/>
    </row>
    <row r="87" spans="1:25" s="187" customFormat="1" ht="13" x14ac:dyDescent="0.15">
      <c r="A87" s="17"/>
      <c r="B87" s="380" t="s">
        <v>464</v>
      </c>
      <c r="C87" s="370"/>
      <c r="D87" s="370"/>
      <c r="E87" s="370"/>
      <c r="F87" s="82">
        <f>SUM(F82:F86)</f>
        <v>0</v>
      </c>
      <c r="G87" s="60" t="s">
        <v>208</v>
      </c>
      <c r="H87" s="51"/>
      <c r="I87" s="17"/>
      <c r="J87" s="17"/>
      <c r="K87" s="13"/>
      <c r="L87" s="13"/>
      <c r="M87" s="13"/>
      <c r="N87" s="13"/>
      <c r="O87" s="13"/>
      <c r="P87" s="13"/>
      <c r="Q87" s="13"/>
      <c r="R87" s="13"/>
      <c r="S87" s="13"/>
      <c r="T87" s="13"/>
      <c r="U87" s="13"/>
      <c r="V87" s="13"/>
      <c r="W87" s="13"/>
      <c r="X87" s="13"/>
      <c r="Y87" s="13"/>
    </row>
    <row r="88" spans="1:25" ht="13" x14ac:dyDescent="0.15">
      <c r="A88" s="17"/>
      <c r="B88" s="67"/>
      <c r="C88" s="76"/>
      <c r="D88" s="76"/>
      <c r="E88" s="76"/>
      <c r="F88" s="76"/>
      <c r="G88" s="76"/>
      <c r="H88" s="70"/>
      <c r="I88" s="17"/>
      <c r="J88" s="17"/>
      <c r="K88" s="13"/>
      <c r="L88" s="13"/>
      <c r="M88" s="13"/>
      <c r="N88" s="13"/>
      <c r="O88" s="13"/>
      <c r="P88" s="13"/>
      <c r="Q88" s="13"/>
      <c r="R88" s="13"/>
      <c r="S88" s="13"/>
      <c r="T88" s="13"/>
      <c r="U88" s="13"/>
      <c r="V88" s="13"/>
      <c r="W88" s="13"/>
      <c r="X88" s="13"/>
      <c r="Y88" s="13"/>
    </row>
    <row r="89" spans="1:25" ht="13" x14ac:dyDescent="0.15">
      <c r="A89" s="17"/>
      <c r="B89" s="17"/>
      <c r="C89" s="17"/>
      <c r="D89" s="17"/>
      <c r="E89" s="17"/>
      <c r="F89" s="17"/>
      <c r="G89" s="17"/>
      <c r="H89" s="17"/>
      <c r="I89" s="17"/>
      <c r="J89" s="17"/>
      <c r="K89" s="13"/>
      <c r="L89" s="13"/>
      <c r="M89" s="13"/>
      <c r="N89" s="13"/>
      <c r="O89" s="13"/>
      <c r="P89" s="13"/>
      <c r="Q89" s="13"/>
      <c r="R89" s="13"/>
      <c r="S89" s="13"/>
      <c r="T89" s="13"/>
      <c r="U89" s="13"/>
      <c r="V89" s="13"/>
      <c r="W89" s="13"/>
      <c r="X89" s="13"/>
      <c r="Y89" s="13"/>
    </row>
    <row r="90" spans="1:25" ht="13" x14ac:dyDescent="0.15">
      <c r="A90" s="17"/>
      <c r="B90" s="16" t="s">
        <v>223</v>
      </c>
      <c r="C90" s="17"/>
      <c r="D90" s="17"/>
      <c r="E90" s="17"/>
      <c r="F90" s="17"/>
      <c r="G90" s="17"/>
      <c r="H90" s="17"/>
      <c r="I90" s="17"/>
      <c r="J90" s="17"/>
      <c r="K90" s="13"/>
      <c r="L90" s="13"/>
      <c r="M90" s="13"/>
      <c r="N90" s="13"/>
      <c r="O90" s="13"/>
      <c r="P90" s="13"/>
      <c r="Q90" s="13"/>
      <c r="R90" s="13"/>
      <c r="S90" s="13"/>
      <c r="T90" s="13"/>
      <c r="U90" s="13"/>
      <c r="V90" s="13"/>
      <c r="W90" s="13"/>
      <c r="X90" s="13"/>
      <c r="Y90" s="13"/>
    </row>
    <row r="91" spans="1:25" ht="13" x14ac:dyDescent="0.15">
      <c r="A91" s="17"/>
      <c r="B91" s="17"/>
      <c r="C91" s="17"/>
      <c r="D91" s="17"/>
      <c r="E91" s="17"/>
      <c r="F91" s="17"/>
      <c r="G91" s="17"/>
      <c r="H91" s="17"/>
      <c r="I91" s="17"/>
      <c r="J91" s="17"/>
      <c r="K91" s="13"/>
      <c r="L91" s="13"/>
      <c r="M91" s="13"/>
      <c r="N91" s="13"/>
      <c r="O91" s="13"/>
      <c r="P91" s="13"/>
      <c r="Q91" s="13"/>
      <c r="R91" s="13"/>
      <c r="S91" s="13"/>
      <c r="T91" s="13"/>
      <c r="U91" s="13"/>
      <c r="V91" s="13"/>
      <c r="W91" s="13"/>
      <c r="X91" s="13"/>
      <c r="Y91" s="13"/>
    </row>
    <row r="92" spans="1:25" ht="13" x14ac:dyDescent="0.15">
      <c r="A92" s="17"/>
      <c r="B92" s="83" t="s">
        <v>227</v>
      </c>
      <c r="C92" s="84"/>
      <c r="D92" s="85"/>
      <c r="E92" s="85"/>
      <c r="F92" s="85"/>
      <c r="G92" s="86"/>
      <c r="H92" s="87"/>
      <c r="I92" s="17"/>
      <c r="J92" s="17"/>
      <c r="K92" s="13"/>
      <c r="L92" s="13"/>
      <c r="M92" s="13"/>
      <c r="N92" s="13"/>
      <c r="O92" s="13"/>
      <c r="P92" s="13"/>
      <c r="Q92" s="13"/>
      <c r="R92" s="13"/>
      <c r="S92" s="13"/>
      <c r="T92" s="13"/>
      <c r="U92" s="13"/>
      <c r="V92" s="13"/>
      <c r="W92" s="13"/>
      <c r="X92" s="13"/>
      <c r="Y92" s="13"/>
    </row>
    <row r="93" spans="1:25" ht="13" x14ac:dyDescent="0.15">
      <c r="A93" s="17"/>
      <c r="B93" s="88" t="s">
        <v>231</v>
      </c>
      <c r="C93" s="49"/>
      <c r="D93" s="63"/>
      <c r="E93" s="49"/>
      <c r="F93" s="49"/>
      <c r="G93" s="63"/>
      <c r="H93" s="89"/>
      <c r="I93" s="17"/>
      <c r="J93" s="17"/>
      <c r="K93" s="13"/>
      <c r="L93" s="13"/>
      <c r="M93" s="13"/>
      <c r="N93" s="13"/>
      <c r="O93" s="13"/>
      <c r="P93" s="13"/>
      <c r="Q93" s="13"/>
      <c r="R93" s="13"/>
      <c r="S93" s="13"/>
      <c r="T93" s="13"/>
      <c r="U93" s="13"/>
      <c r="V93" s="13"/>
      <c r="W93" s="13"/>
      <c r="X93" s="13"/>
      <c r="Y93" s="13"/>
    </row>
    <row r="94" spans="1:25" ht="13" x14ac:dyDescent="0.15">
      <c r="A94" s="17"/>
      <c r="B94" s="90"/>
      <c r="C94" s="49"/>
      <c r="D94" s="63"/>
      <c r="E94" s="49"/>
      <c r="F94" s="49"/>
      <c r="G94" s="63"/>
      <c r="H94" s="91"/>
      <c r="I94" s="17"/>
      <c r="J94" s="17"/>
      <c r="K94" s="13"/>
      <c r="L94" s="13"/>
      <c r="M94" s="13"/>
      <c r="N94" s="13"/>
      <c r="O94" s="13"/>
      <c r="P94" s="13"/>
      <c r="Q94" s="13"/>
      <c r="R94" s="13"/>
      <c r="S94" s="13"/>
      <c r="T94" s="13"/>
      <c r="U94" s="13"/>
      <c r="V94" s="13"/>
      <c r="W94" s="13"/>
      <c r="X94" s="13"/>
      <c r="Y94" s="13"/>
    </row>
    <row r="95" spans="1:25" ht="13" x14ac:dyDescent="0.15">
      <c r="A95" s="17"/>
      <c r="B95" s="90" t="s">
        <v>236</v>
      </c>
      <c r="C95" s="49"/>
      <c r="D95" s="63"/>
      <c r="E95" s="49"/>
      <c r="F95" s="49"/>
      <c r="G95" s="63"/>
      <c r="H95" s="92">
        <f>SUM('Material Flows'!M97:M134)</f>
        <v>0</v>
      </c>
      <c r="I95" s="17"/>
      <c r="J95" s="17"/>
      <c r="K95" s="13"/>
      <c r="L95" s="13"/>
      <c r="M95" s="13"/>
      <c r="N95" s="13"/>
      <c r="O95" s="13"/>
      <c r="P95" s="13"/>
      <c r="Q95" s="13"/>
      <c r="R95" s="13"/>
      <c r="S95" s="13"/>
      <c r="T95" s="13"/>
      <c r="U95" s="13"/>
      <c r="V95" s="13"/>
      <c r="W95" s="13"/>
      <c r="X95" s="13"/>
      <c r="Y95" s="13"/>
    </row>
    <row r="96" spans="1:25" ht="13" x14ac:dyDescent="0.15">
      <c r="A96" s="17"/>
      <c r="B96" s="90"/>
      <c r="C96" s="49"/>
      <c r="D96" s="63"/>
      <c r="E96" s="49"/>
      <c r="F96" s="49"/>
      <c r="G96" s="63"/>
      <c r="H96" s="93"/>
      <c r="I96" s="17"/>
      <c r="J96" s="17"/>
      <c r="K96" s="13"/>
      <c r="L96" s="13"/>
      <c r="M96" s="13"/>
      <c r="N96" s="13"/>
      <c r="O96" s="13"/>
      <c r="P96" s="13"/>
      <c r="Q96" s="13"/>
      <c r="R96" s="13"/>
      <c r="S96" s="13"/>
      <c r="T96" s="13"/>
      <c r="U96" s="13"/>
      <c r="V96" s="13"/>
      <c r="W96" s="13"/>
      <c r="X96" s="13"/>
      <c r="Y96" s="13"/>
    </row>
    <row r="97" spans="1:25" ht="13" x14ac:dyDescent="0.15">
      <c r="A97" s="17"/>
      <c r="B97" s="90" t="s">
        <v>367</v>
      </c>
      <c r="C97" s="49"/>
      <c r="D97" s="63"/>
      <c r="E97" s="63"/>
      <c r="F97" s="63"/>
      <c r="G97" s="94"/>
      <c r="H97" s="265"/>
      <c r="I97" s="17"/>
      <c r="J97" s="17"/>
      <c r="K97" s="13"/>
      <c r="L97" s="13"/>
      <c r="M97" s="13"/>
      <c r="N97" s="13"/>
      <c r="O97" s="13"/>
      <c r="P97" s="13"/>
      <c r="Q97" s="13"/>
      <c r="R97" s="13"/>
      <c r="S97" s="13"/>
      <c r="T97" s="13"/>
      <c r="U97" s="13"/>
      <c r="V97" s="13"/>
      <c r="W97" s="13"/>
      <c r="X97" s="13"/>
      <c r="Y97" s="13"/>
    </row>
    <row r="98" spans="1:25" ht="13" x14ac:dyDescent="0.15">
      <c r="A98" s="17"/>
      <c r="B98" s="378" t="s">
        <v>238</v>
      </c>
      <c r="C98" s="370"/>
      <c r="D98" s="370"/>
      <c r="E98" s="370"/>
      <c r="F98" s="370"/>
      <c r="G98" s="370"/>
      <c r="H98" s="379"/>
      <c r="I98" s="17"/>
      <c r="J98" s="17"/>
      <c r="K98" s="13"/>
      <c r="L98" s="13"/>
      <c r="M98" s="13"/>
      <c r="N98" s="13"/>
      <c r="O98" s="13"/>
      <c r="P98" s="13"/>
      <c r="Q98" s="13"/>
      <c r="R98" s="13"/>
      <c r="S98" s="13"/>
      <c r="T98" s="13"/>
      <c r="U98" s="13"/>
      <c r="V98" s="13"/>
      <c r="W98" s="13"/>
      <c r="X98" s="13"/>
      <c r="Y98" s="13"/>
    </row>
    <row r="99" spans="1:25" ht="13" x14ac:dyDescent="0.15">
      <c r="A99" s="17"/>
      <c r="B99" s="95" t="s">
        <v>239</v>
      </c>
      <c r="C99" s="49"/>
      <c r="D99" s="41"/>
      <c r="E99" s="41"/>
      <c r="F99" s="96">
        <f>H97+LOG(H95+1, 2)</f>
        <v>0</v>
      </c>
      <c r="G99" s="57"/>
      <c r="H99" s="97"/>
      <c r="I99" s="17"/>
      <c r="J99" s="17"/>
      <c r="K99" s="13"/>
      <c r="L99" s="13"/>
      <c r="M99" s="13"/>
      <c r="N99" s="13"/>
      <c r="O99" s="13"/>
      <c r="P99" s="13"/>
      <c r="Q99" s="13"/>
      <c r="R99" s="13"/>
      <c r="S99" s="13"/>
      <c r="T99" s="13"/>
      <c r="U99" s="13"/>
      <c r="V99" s="13"/>
      <c r="W99" s="13"/>
      <c r="X99" s="13"/>
      <c r="Y99" s="13"/>
    </row>
    <row r="100" spans="1:25" ht="13" x14ac:dyDescent="0.15">
      <c r="A100" s="17"/>
      <c r="B100" s="98"/>
      <c r="C100" s="49"/>
      <c r="D100" s="49"/>
      <c r="E100" s="49"/>
      <c r="F100" s="49"/>
      <c r="G100" s="49"/>
      <c r="H100" s="99"/>
      <c r="I100" s="17"/>
      <c r="J100" s="17"/>
      <c r="K100" s="13"/>
      <c r="L100" s="13"/>
      <c r="M100" s="13"/>
      <c r="N100" s="13"/>
      <c r="O100" s="13"/>
      <c r="P100" s="13"/>
      <c r="Q100" s="13"/>
      <c r="R100" s="13"/>
      <c r="S100" s="13"/>
      <c r="T100" s="13"/>
      <c r="U100" s="13"/>
      <c r="V100" s="13"/>
      <c r="W100" s="13"/>
      <c r="X100" s="13"/>
      <c r="Y100" s="13"/>
    </row>
    <row r="101" spans="1:25" ht="13" x14ac:dyDescent="0.15">
      <c r="A101" s="17"/>
      <c r="B101" s="90" t="s">
        <v>240</v>
      </c>
      <c r="C101" s="100"/>
      <c r="D101" s="100"/>
      <c r="E101" s="100"/>
      <c r="F101" s="100"/>
      <c r="G101" s="266"/>
      <c r="H101" s="101"/>
      <c r="I101" s="17"/>
      <c r="J101" s="17"/>
      <c r="K101" s="13"/>
      <c r="L101" s="13"/>
      <c r="M101" s="13"/>
      <c r="N101" s="13"/>
      <c r="O101" s="13"/>
      <c r="P101" s="13"/>
      <c r="Q101" s="13"/>
      <c r="R101" s="13"/>
      <c r="S101" s="13"/>
      <c r="T101" s="13"/>
      <c r="U101" s="13"/>
      <c r="V101" s="13"/>
      <c r="W101" s="13"/>
      <c r="X101" s="13"/>
      <c r="Y101" s="13"/>
    </row>
    <row r="102" spans="1:25" ht="13" x14ac:dyDescent="0.15">
      <c r="A102" s="17"/>
      <c r="B102" s="90" t="s">
        <v>241</v>
      </c>
      <c r="C102" s="100"/>
      <c r="D102" s="100"/>
      <c r="E102" s="100"/>
      <c r="F102" s="100"/>
      <c r="G102" s="266"/>
      <c r="H102" s="101"/>
      <c r="I102" s="17"/>
      <c r="J102" s="17"/>
      <c r="K102" s="13"/>
      <c r="L102" s="13"/>
      <c r="M102" s="13"/>
      <c r="N102" s="13"/>
      <c r="O102" s="13"/>
      <c r="P102" s="13"/>
      <c r="Q102" s="13"/>
      <c r="R102" s="13"/>
      <c r="S102" s="13"/>
      <c r="T102" s="13"/>
      <c r="U102" s="13"/>
      <c r="V102" s="13"/>
      <c r="W102" s="13"/>
      <c r="X102" s="13"/>
      <c r="Y102" s="13"/>
    </row>
    <row r="103" spans="1:25" ht="13" x14ac:dyDescent="0.15">
      <c r="A103" s="17"/>
      <c r="B103" s="90" t="s">
        <v>242</v>
      </c>
      <c r="C103" s="100"/>
      <c r="D103" s="100"/>
      <c r="E103" s="100"/>
      <c r="F103" s="100"/>
      <c r="G103" s="266"/>
      <c r="H103" s="101"/>
      <c r="I103" s="17"/>
      <c r="J103" s="17"/>
      <c r="K103" s="13"/>
      <c r="L103" s="13"/>
      <c r="M103" s="13"/>
      <c r="N103" s="13"/>
      <c r="O103" s="13"/>
      <c r="P103" s="13"/>
      <c r="Q103" s="13"/>
      <c r="R103" s="13"/>
      <c r="S103" s="13"/>
      <c r="T103" s="13"/>
      <c r="U103" s="13"/>
      <c r="V103" s="13"/>
      <c r="W103" s="13"/>
      <c r="X103" s="13"/>
      <c r="Y103" s="13"/>
    </row>
    <row r="104" spans="1:25" ht="13" x14ac:dyDescent="0.15">
      <c r="A104" s="17"/>
      <c r="B104" s="90" t="s">
        <v>243</v>
      </c>
      <c r="C104" s="100"/>
      <c r="D104" s="100"/>
      <c r="E104" s="100"/>
      <c r="F104" s="100"/>
      <c r="G104" s="100"/>
      <c r="H104" s="101"/>
      <c r="I104" s="17"/>
      <c r="J104" s="17"/>
      <c r="K104" s="13"/>
      <c r="L104" s="13"/>
      <c r="M104" s="13"/>
      <c r="N104" s="13"/>
      <c r="O104" s="13"/>
      <c r="P104" s="13"/>
      <c r="Q104" s="13"/>
      <c r="R104" s="13"/>
      <c r="S104" s="13"/>
      <c r="T104" s="13"/>
      <c r="U104" s="13"/>
      <c r="V104" s="13"/>
      <c r="W104" s="13"/>
      <c r="X104" s="13"/>
      <c r="Y104" s="13"/>
    </row>
    <row r="105" spans="1:25" ht="13" x14ac:dyDescent="0.15">
      <c r="A105" s="17"/>
      <c r="B105" s="90" t="s">
        <v>244</v>
      </c>
      <c r="C105" s="100"/>
      <c r="D105" s="100"/>
      <c r="E105" s="41"/>
      <c r="F105" s="100"/>
      <c r="G105" s="267"/>
      <c r="H105" s="101"/>
      <c r="I105" s="17"/>
      <c r="J105" s="17"/>
      <c r="K105" s="13"/>
      <c r="L105" s="13"/>
      <c r="M105" s="13"/>
      <c r="N105" s="13"/>
      <c r="O105" s="13"/>
      <c r="P105" s="13"/>
      <c r="Q105" s="13"/>
      <c r="R105" s="13"/>
      <c r="S105" s="13"/>
      <c r="T105" s="13"/>
      <c r="U105" s="13"/>
      <c r="V105" s="13"/>
      <c r="W105" s="13"/>
      <c r="X105" s="13"/>
      <c r="Y105" s="13"/>
    </row>
    <row r="106" spans="1:25" ht="13" x14ac:dyDescent="0.15">
      <c r="A106" s="17"/>
      <c r="B106" s="90" t="s">
        <v>248</v>
      </c>
      <c r="C106" s="100"/>
      <c r="D106" s="100"/>
      <c r="E106" s="41"/>
      <c r="F106" s="100"/>
      <c r="G106" s="267"/>
      <c r="H106" s="101"/>
      <c r="I106" s="17"/>
      <c r="J106" s="17"/>
      <c r="K106" s="13"/>
      <c r="L106" s="13"/>
      <c r="M106" s="13"/>
      <c r="N106" s="13"/>
      <c r="O106" s="13"/>
      <c r="P106" s="13"/>
      <c r="Q106" s="13"/>
      <c r="R106" s="13"/>
      <c r="S106" s="13"/>
      <c r="T106" s="13"/>
      <c r="U106" s="13"/>
      <c r="V106" s="13"/>
      <c r="W106" s="13"/>
      <c r="X106" s="13"/>
      <c r="Y106" s="13"/>
    </row>
    <row r="107" spans="1:25" ht="13" x14ac:dyDescent="0.15">
      <c r="A107" s="17"/>
      <c r="B107" s="90" t="s">
        <v>249</v>
      </c>
      <c r="C107" s="100"/>
      <c r="D107" s="100"/>
      <c r="E107" s="41"/>
      <c r="F107" s="100"/>
      <c r="G107" s="267"/>
      <c r="H107" s="101"/>
      <c r="I107" s="17"/>
      <c r="J107" s="17"/>
      <c r="K107" s="13"/>
      <c r="L107" s="13"/>
      <c r="M107" s="13"/>
      <c r="N107" s="13"/>
      <c r="O107" s="13"/>
      <c r="P107" s="13"/>
      <c r="Q107" s="13"/>
      <c r="R107" s="13"/>
      <c r="S107" s="13"/>
      <c r="T107" s="13"/>
      <c r="U107" s="13"/>
      <c r="V107" s="13"/>
      <c r="W107" s="13"/>
      <c r="X107" s="13"/>
      <c r="Y107" s="13"/>
    </row>
    <row r="108" spans="1:25" ht="13" x14ac:dyDescent="0.15">
      <c r="A108" s="17"/>
      <c r="B108" s="95" t="s">
        <v>250</v>
      </c>
      <c r="C108" s="100"/>
      <c r="D108" s="100"/>
      <c r="E108" s="41"/>
      <c r="F108" s="100"/>
      <c r="G108" s="102">
        <f>IF(AND(G101="Yes", OR(G102="Yes", G103="Yes")), SUM(G105:G107)/3, 0)+LOG(H95+1, 2)</f>
        <v>0</v>
      </c>
      <c r="H108" s="101"/>
      <c r="I108" s="17"/>
      <c r="J108" s="17"/>
      <c r="K108" s="13"/>
      <c r="L108" s="13"/>
      <c r="M108" s="13"/>
      <c r="N108" s="13"/>
      <c r="O108" s="13"/>
      <c r="P108" s="13"/>
      <c r="Q108" s="13"/>
      <c r="R108" s="13"/>
      <c r="S108" s="13"/>
      <c r="T108" s="13"/>
      <c r="U108" s="13"/>
      <c r="V108" s="13"/>
      <c r="W108" s="13"/>
      <c r="X108" s="13"/>
      <c r="Y108" s="13"/>
    </row>
    <row r="109" spans="1:25" ht="13" x14ac:dyDescent="0.15">
      <c r="A109" s="17"/>
      <c r="B109" s="88"/>
      <c r="C109" s="49"/>
      <c r="D109" s="49"/>
      <c r="E109" s="49"/>
      <c r="F109" s="49"/>
      <c r="G109" s="49"/>
      <c r="H109" s="99"/>
      <c r="I109" s="17"/>
      <c r="J109" s="17"/>
      <c r="K109" s="13"/>
      <c r="L109" s="13"/>
      <c r="M109" s="13"/>
      <c r="N109" s="13"/>
      <c r="O109" s="13"/>
      <c r="P109" s="13"/>
      <c r="Q109" s="13"/>
      <c r="R109" s="13"/>
      <c r="S109" s="13"/>
      <c r="T109" s="13"/>
      <c r="U109" s="13"/>
      <c r="V109" s="13"/>
      <c r="W109" s="13"/>
      <c r="X109" s="13"/>
      <c r="Y109" s="13"/>
    </row>
    <row r="110" spans="1:25" ht="13" x14ac:dyDescent="0.15">
      <c r="A110" s="17"/>
      <c r="B110" s="88"/>
      <c r="C110" s="49"/>
      <c r="D110" s="49"/>
      <c r="E110" s="49"/>
      <c r="F110" s="49"/>
      <c r="G110" s="49"/>
      <c r="H110" s="99"/>
      <c r="I110" s="17"/>
      <c r="J110" s="17"/>
      <c r="K110" s="13"/>
      <c r="L110" s="13"/>
      <c r="M110" s="13"/>
      <c r="N110" s="13"/>
      <c r="O110" s="13"/>
      <c r="P110" s="13"/>
      <c r="Q110" s="13"/>
      <c r="R110" s="13"/>
      <c r="S110" s="13"/>
      <c r="T110" s="13"/>
      <c r="U110" s="13"/>
      <c r="V110" s="13"/>
      <c r="W110" s="13"/>
      <c r="X110" s="13"/>
      <c r="Y110" s="13"/>
    </row>
    <row r="111" spans="1:25" ht="13" x14ac:dyDescent="0.15">
      <c r="A111" s="17"/>
      <c r="B111" s="88" t="s">
        <v>251</v>
      </c>
      <c r="C111" s="49"/>
      <c r="D111" s="49"/>
      <c r="E111" s="49"/>
      <c r="F111" s="49"/>
      <c r="G111" s="49"/>
      <c r="H111" s="99"/>
      <c r="I111" s="17"/>
      <c r="J111" s="17"/>
      <c r="K111" s="13"/>
      <c r="L111" s="13"/>
      <c r="M111" s="13"/>
      <c r="N111" s="13"/>
      <c r="O111" s="13"/>
      <c r="P111" s="13"/>
      <c r="Q111" s="13"/>
      <c r="R111" s="13"/>
      <c r="S111" s="13"/>
      <c r="T111" s="13"/>
      <c r="U111" s="13"/>
      <c r="V111" s="13"/>
      <c r="W111" s="13"/>
      <c r="X111" s="13"/>
      <c r="Y111" s="13"/>
    </row>
    <row r="112" spans="1:25" ht="13" x14ac:dyDescent="0.15">
      <c r="A112" s="17"/>
      <c r="B112" s="90" t="s">
        <v>252</v>
      </c>
      <c r="C112" s="49"/>
      <c r="D112" s="60"/>
      <c r="E112" s="49"/>
      <c r="F112" s="63"/>
      <c r="G112" s="63"/>
      <c r="H112" s="103">
        <f>SUM('Material Flows'!L97:L134)</f>
        <v>0</v>
      </c>
      <c r="I112" s="17"/>
      <c r="J112" s="17"/>
      <c r="K112" s="13"/>
      <c r="L112" s="13"/>
      <c r="M112" s="13"/>
      <c r="N112" s="13"/>
      <c r="O112" s="13"/>
      <c r="P112" s="13"/>
      <c r="Q112" s="13"/>
      <c r="R112" s="13"/>
      <c r="S112" s="13"/>
      <c r="T112" s="13"/>
      <c r="U112" s="13"/>
      <c r="V112" s="13"/>
      <c r="W112" s="13"/>
      <c r="X112" s="13"/>
      <c r="Y112" s="13"/>
    </row>
    <row r="113" spans="1:25" ht="13" x14ac:dyDescent="0.15">
      <c r="A113" s="17"/>
      <c r="B113" s="90"/>
      <c r="C113" s="49"/>
      <c r="D113" s="60"/>
      <c r="E113" s="49"/>
      <c r="F113" s="63"/>
      <c r="G113" s="63"/>
      <c r="H113" s="104"/>
      <c r="I113" s="17"/>
      <c r="J113" s="17"/>
      <c r="K113" s="13"/>
      <c r="L113" s="13"/>
      <c r="M113" s="13"/>
      <c r="N113" s="13"/>
      <c r="O113" s="13"/>
      <c r="P113" s="13"/>
      <c r="Q113" s="13"/>
      <c r="R113" s="13"/>
      <c r="S113" s="13"/>
      <c r="T113" s="13"/>
      <c r="U113" s="13"/>
      <c r="V113" s="13"/>
      <c r="W113" s="13"/>
      <c r="X113" s="13"/>
      <c r="Y113" s="13"/>
    </row>
    <row r="114" spans="1:25" ht="13" x14ac:dyDescent="0.15">
      <c r="A114" s="17"/>
      <c r="B114" s="90" t="s">
        <v>254</v>
      </c>
      <c r="C114" s="49"/>
      <c r="D114" s="63"/>
      <c r="E114" s="49"/>
      <c r="F114" s="63"/>
      <c r="G114" s="94" t="s">
        <v>255</v>
      </c>
      <c r="H114" s="104" t="s">
        <v>256</v>
      </c>
      <c r="I114" s="17"/>
      <c r="J114" s="17"/>
      <c r="K114" s="13"/>
      <c r="L114" s="13"/>
      <c r="M114" s="13"/>
      <c r="N114" s="13"/>
      <c r="O114" s="13"/>
      <c r="P114" s="13"/>
      <c r="Q114" s="13"/>
      <c r="R114" s="13"/>
      <c r="S114" s="13"/>
      <c r="T114" s="13"/>
      <c r="U114" s="13"/>
      <c r="V114" s="13"/>
      <c r="W114" s="13"/>
      <c r="X114" s="13"/>
      <c r="Y114" s="13"/>
    </row>
    <row r="115" spans="1:25" ht="13" x14ac:dyDescent="0.15">
      <c r="A115" s="17"/>
      <c r="B115" s="90" t="s">
        <v>257</v>
      </c>
      <c r="C115" s="49"/>
      <c r="D115" s="63"/>
      <c r="E115" s="49"/>
      <c r="F115" s="265"/>
      <c r="G115" s="94">
        <v>5</v>
      </c>
      <c r="H115" s="105">
        <f>IF(F115="Yes", G115, 0)</f>
        <v>0</v>
      </c>
      <c r="I115" s="17"/>
      <c r="J115" s="17"/>
      <c r="K115" s="13"/>
      <c r="L115" s="13"/>
      <c r="M115" s="13"/>
      <c r="N115" s="13"/>
      <c r="O115" s="13"/>
      <c r="P115" s="13"/>
      <c r="Q115" s="13"/>
      <c r="R115" s="13"/>
      <c r="S115" s="13"/>
      <c r="T115" s="13"/>
      <c r="U115" s="13"/>
      <c r="V115" s="13"/>
      <c r="W115" s="13"/>
      <c r="X115" s="13"/>
      <c r="Y115" s="13"/>
    </row>
    <row r="116" spans="1:25" ht="13" x14ac:dyDescent="0.15">
      <c r="A116" s="17"/>
      <c r="B116" s="90" t="s">
        <v>258</v>
      </c>
      <c r="C116" s="49"/>
      <c r="D116" s="63"/>
      <c r="E116" s="49"/>
      <c r="F116" s="265"/>
      <c r="G116" s="94">
        <v>3</v>
      </c>
      <c r="H116" s="105">
        <f>IF(F116="Yes", G116, 0)</f>
        <v>0</v>
      </c>
      <c r="I116" s="188"/>
      <c r="J116" s="17"/>
      <c r="K116" s="13"/>
      <c r="L116" s="13"/>
      <c r="M116" s="13"/>
      <c r="N116" s="13"/>
      <c r="O116" s="13"/>
      <c r="P116" s="13"/>
      <c r="Q116" s="13"/>
      <c r="R116" s="13"/>
      <c r="S116" s="13"/>
      <c r="T116" s="13"/>
      <c r="U116" s="13"/>
      <c r="V116" s="13"/>
      <c r="W116" s="13"/>
      <c r="X116" s="13"/>
      <c r="Y116" s="13"/>
    </row>
    <row r="117" spans="1:25" ht="13" x14ac:dyDescent="0.15">
      <c r="A117" s="17"/>
      <c r="B117" s="90" t="s">
        <v>259</v>
      </c>
      <c r="C117" s="49"/>
      <c r="D117" s="63"/>
      <c r="E117" s="49"/>
      <c r="F117" s="265"/>
      <c r="G117" s="94">
        <v>1</v>
      </c>
      <c r="H117" s="105">
        <f>IF(F117="Yes", G117, 0)</f>
        <v>0</v>
      </c>
      <c r="I117" s="188"/>
      <c r="J117" s="17"/>
      <c r="K117" s="13"/>
      <c r="L117" s="13"/>
      <c r="M117" s="13"/>
      <c r="N117" s="13"/>
      <c r="O117" s="13"/>
      <c r="P117" s="13"/>
      <c r="Q117" s="13"/>
      <c r="R117" s="13"/>
      <c r="S117" s="13"/>
      <c r="T117" s="13"/>
      <c r="U117" s="13"/>
      <c r="V117" s="13"/>
      <c r="W117" s="13"/>
      <c r="X117" s="13"/>
      <c r="Y117" s="13"/>
    </row>
    <row r="118" spans="1:25" ht="13" x14ac:dyDescent="0.15">
      <c r="A118" s="17"/>
      <c r="B118" s="95" t="s">
        <v>260</v>
      </c>
      <c r="C118" s="49"/>
      <c r="D118" s="63"/>
      <c r="E118" s="49"/>
      <c r="F118" s="50"/>
      <c r="G118" s="94"/>
      <c r="H118" s="103">
        <f>MAX(H115:H117)*LOG(H112+1, 2)/3</f>
        <v>0</v>
      </c>
      <c r="I118" s="190"/>
      <c r="J118" s="17"/>
      <c r="K118" s="13"/>
      <c r="L118" s="13"/>
      <c r="M118" s="13"/>
      <c r="N118" s="13"/>
      <c r="O118" s="13"/>
      <c r="P118" s="13"/>
      <c r="Q118" s="13"/>
      <c r="R118" s="13"/>
      <c r="S118" s="13"/>
      <c r="T118" s="13"/>
      <c r="U118" s="13"/>
      <c r="V118" s="13"/>
      <c r="W118" s="13"/>
      <c r="X118" s="13"/>
      <c r="Y118" s="13"/>
    </row>
    <row r="119" spans="1:25" ht="13" x14ac:dyDescent="0.15">
      <c r="A119" s="17"/>
      <c r="B119" s="95" t="s">
        <v>261</v>
      </c>
      <c r="C119" s="49"/>
      <c r="D119" s="63"/>
      <c r="E119" s="49"/>
      <c r="F119" s="106"/>
      <c r="G119" s="94"/>
      <c r="H119" s="96">
        <f>IF(H69="Yes", MAX(H115:H117)*LOG(H112+1, 2)/3, 0)</f>
        <v>0</v>
      </c>
      <c r="I119" s="17"/>
      <c r="J119" s="17"/>
      <c r="K119" s="13"/>
      <c r="L119" s="13"/>
      <c r="M119" s="13"/>
      <c r="N119" s="13"/>
      <c r="O119" s="13"/>
      <c r="P119" s="13"/>
      <c r="Q119" s="13"/>
      <c r="R119" s="13"/>
      <c r="S119" s="13"/>
      <c r="T119" s="13"/>
      <c r="U119" s="13"/>
      <c r="V119" s="13"/>
      <c r="W119" s="13"/>
      <c r="X119" s="13"/>
      <c r="Y119" s="13"/>
    </row>
    <row r="120" spans="1:25" ht="13" x14ac:dyDescent="0.15">
      <c r="A120" s="17"/>
      <c r="B120" s="95"/>
      <c r="C120" s="49"/>
      <c r="D120" s="63"/>
      <c r="E120" s="49"/>
      <c r="F120" s="106"/>
      <c r="G120" s="94"/>
      <c r="H120" s="107"/>
      <c r="I120" s="17"/>
      <c r="J120" s="17"/>
      <c r="K120" s="13"/>
      <c r="L120" s="13"/>
      <c r="M120" s="13"/>
      <c r="N120" s="13"/>
      <c r="O120" s="13"/>
      <c r="P120" s="13"/>
      <c r="Q120" s="13"/>
      <c r="R120" s="13"/>
      <c r="S120" s="13"/>
      <c r="T120" s="13"/>
      <c r="U120" s="13"/>
      <c r="V120" s="13"/>
      <c r="W120" s="13"/>
      <c r="X120" s="13"/>
      <c r="Y120" s="13"/>
    </row>
    <row r="121" spans="1:25" ht="13" x14ac:dyDescent="0.15">
      <c r="A121" s="17"/>
      <c r="B121" s="90" t="s">
        <v>262</v>
      </c>
      <c r="C121" s="49"/>
      <c r="D121" s="63"/>
      <c r="E121" s="49"/>
      <c r="F121" s="49"/>
      <c r="G121" s="94"/>
      <c r="H121" s="104"/>
      <c r="I121" s="17"/>
      <c r="J121" s="17"/>
      <c r="K121" s="13"/>
      <c r="L121" s="13"/>
      <c r="M121" s="13"/>
      <c r="N121" s="13"/>
      <c r="O121" s="13"/>
      <c r="P121" s="13"/>
      <c r="Q121" s="13"/>
      <c r="R121" s="13"/>
      <c r="S121" s="13"/>
      <c r="T121" s="13"/>
      <c r="U121" s="13"/>
      <c r="V121" s="13"/>
      <c r="W121" s="13"/>
      <c r="X121" s="13"/>
      <c r="Y121" s="13"/>
    </row>
    <row r="122" spans="1:25" ht="13" x14ac:dyDescent="0.15">
      <c r="A122" s="17"/>
      <c r="B122" s="90" t="s">
        <v>263</v>
      </c>
      <c r="C122" s="49"/>
      <c r="D122" s="63"/>
      <c r="E122" s="49"/>
      <c r="F122" s="265"/>
      <c r="G122" s="94">
        <v>5</v>
      </c>
      <c r="H122" s="105">
        <f>IF(F122="Yes", G122, 0)</f>
        <v>0</v>
      </c>
      <c r="I122" s="17"/>
      <c r="J122" s="17"/>
      <c r="K122" s="13"/>
      <c r="L122" s="13"/>
      <c r="M122" s="13"/>
      <c r="N122" s="13"/>
      <c r="O122" s="13"/>
      <c r="P122" s="13"/>
      <c r="Q122" s="13"/>
      <c r="R122" s="13"/>
      <c r="S122" s="13"/>
      <c r="T122" s="13"/>
      <c r="U122" s="13"/>
      <c r="V122" s="13"/>
      <c r="W122" s="13"/>
      <c r="X122" s="13"/>
      <c r="Y122" s="13"/>
    </row>
    <row r="123" spans="1:25" ht="13" x14ac:dyDescent="0.15">
      <c r="A123" s="17"/>
      <c r="B123" s="90" t="s">
        <v>264</v>
      </c>
      <c r="C123" s="49"/>
      <c r="D123" s="63"/>
      <c r="E123" s="49"/>
      <c r="F123" s="265"/>
      <c r="G123" s="94">
        <v>3</v>
      </c>
      <c r="H123" s="105">
        <f>IF(F123="Yes", G123, 0)</f>
        <v>0</v>
      </c>
      <c r="I123" s="17"/>
      <c r="J123" s="17"/>
      <c r="K123" s="13"/>
      <c r="L123" s="13"/>
      <c r="M123" s="13"/>
      <c r="N123" s="13"/>
      <c r="O123" s="13"/>
      <c r="P123" s="13"/>
      <c r="Q123" s="13"/>
      <c r="R123" s="13"/>
      <c r="S123" s="13"/>
      <c r="T123" s="13"/>
      <c r="U123" s="13"/>
      <c r="V123" s="13"/>
      <c r="W123" s="13"/>
      <c r="X123" s="13"/>
      <c r="Y123" s="13"/>
    </row>
    <row r="124" spans="1:25" ht="13" x14ac:dyDescent="0.15">
      <c r="A124" s="17"/>
      <c r="B124" s="90" t="s">
        <v>265</v>
      </c>
      <c r="C124" s="49"/>
      <c r="D124" s="63"/>
      <c r="E124" s="49"/>
      <c r="F124" s="265"/>
      <c r="G124" s="94">
        <v>1</v>
      </c>
      <c r="H124" s="105">
        <f>IF(F124="Yes", G124, 0)</f>
        <v>0</v>
      </c>
      <c r="I124" s="17"/>
      <c r="J124" s="17"/>
      <c r="K124" s="13"/>
      <c r="L124" s="13"/>
      <c r="M124" s="13"/>
      <c r="N124" s="13"/>
      <c r="O124" s="13"/>
      <c r="P124" s="13"/>
      <c r="Q124" s="13"/>
      <c r="R124" s="13"/>
      <c r="S124" s="13"/>
      <c r="T124" s="13"/>
      <c r="U124" s="13"/>
      <c r="V124" s="13"/>
      <c r="W124" s="13"/>
      <c r="X124" s="13"/>
      <c r="Y124" s="13"/>
    </row>
    <row r="125" spans="1:25" ht="13" x14ac:dyDescent="0.15">
      <c r="A125" s="17"/>
      <c r="B125" s="95" t="s">
        <v>266</v>
      </c>
      <c r="C125" s="49"/>
      <c r="D125" s="63"/>
      <c r="E125" s="49"/>
      <c r="F125" s="106"/>
      <c r="G125" s="94"/>
      <c r="H125" s="96">
        <f>MAX(H122:H124)*LOG(H112+1, 2)/3</f>
        <v>0</v>
      </c>
      <c r="I125" s="17"/>
      <c r="J125" s="17"/>
      <c r="K125" s="13"/>
      <c r="L125" s="13"/>
      <c r="M125" s="13"/>
      <c r="N125" s="13"/>
      <c r="O125" s="13"/>
      <c r="P125" s="13"/>
      <c r="Q125" s="13"/>
      <c r="R125" s="13"/>
      <c r="S125" s="13"/>
      <c r="T125" s="13"/>
      <c r="U125" s="13"/>
      <c r="V125" s="13"/>
      <c r="W125" s="13"/>
      <c r="X125" s="13"/>
      <c r="Y125" s="13"/>
    </row>
    <row r="126" spans="1:25" ht="13" x14ac:dyDescent="0.15">
      <c r="A126" s="17"/>
      <c r="B126" s="90"/>
      <c r="C126" s="63"/>
      <c r="D126" s="63"/>
      <c r="E126" s="49"/>
      <c r="F126" s="49"/>
      <c r="G126" s="94"/>
      <c r="H126" s="104"/>
      <c r="I126" s="17"/>
      <c r="J126" s="17"/>
      <c r="K126" s="13"/>
      <c r="L126" s="13"/>
      <c r="M126" s="13"/>
      <c r="N126" s="13"/>
      <c r="O126" s="13"/>
      <c r="P126" s="13"/>
      <c r="Q126" s="13"/>
      <c r="R126" s="13"/>
      <c r="S126" s="13"/>
      <c r="T126" s="13"/>
      <c r="U126" s="13"/>
      <c r="V126" s="13"/>
      <c r="W126" s="13"/>
      <c r="X126" s="13"/>
      <c r="Y126" s="13"/>
    </row>
    <row r="127" spans="1:25" ht="13" x14ac:dyDescent="0.15">
      <c r="A127" s="17"/>
      <c r="B127" s="90" t="s">
        <v>267</v>
      </c>
      <c r="C127" s="49"/>
      <c r="D127" s="63"/>
      <c r="E127" s="49"/>
      <c r="F127" s="49"/>
      <c r="G127" s="94"/>
      <c r="H127" s="104"/>
      <c r="I127" s="17"/>
      <c r="J127" s="17"/>
      <c r="K127" s="13"/>
      <c r="L127" s="13"/>
      <c r="M127" s="13"/>
      <c r="N127" s="13"/>
      <c r="O127" s="13"/>
      <c r="P127" s="13"/>
      <c r="Q127" s="13"/>
      <c r="R127" s="13"/>
      <c r="S127" s="13"/>
      <c r="T127" s="13"/>
      <c r="U127" s="13"/>
      <c r="V127" s="13"/>
      <c r="W127" s="13"/>
      <c r="X127" s="13"/>
      <c r="Y127" s="13"/>
    </row>
    <row r="128" spans="1:25" ht="13" x14ac:dyDescent="0.15">
      <c r="A128" s="17"/>
      <c r="B128" s="90" t="s">
        <v>268</v>
      </c>
      <c r="C128" s="49"/>
      <c r="D128" s="63"/>
      <c r="E128" s="49"/>
      <c r="F128" s="265"/>
      <c r="G128" s="94">
        <v>5</v>
      </c>
      <c r="H128" s="105">
        <f>IF(F128="Yes", G128, 0)</f>
        <v>0</v>
      </c>
      <c r="I128" s="17"/>
      <c r="J128" s="17"/>
      <c r="K128" s="13"/>
      <c r="L128" s="13"/>
      <c r="M128" s="13"/>
      <c r="N128" s="13"/>
      <c r="O128" s="13"/>
      <c r="P128" s="13"/>
      <c r="Q128" s="13"/>
      <c r="R128" s="13"/>
      <c r="S128" s="13"/>
      <c r="T128" s="13"/>
      <c r="U128" s="13"/>
      <c r="V128" s="13"/>
      <c r="W128" s="13"/>
      <c r="X128" s="13"/>
      <c r="Y128" s="13"/>
    </row>
    <row r="129" spans="1:25" ht="13" x14ac:dyDescent="0.15">
      <c r="A129" s="17"/>
      <c r="B129" s="90" t="s">
        <v>269</v>
      </c>
      <c r="C129" s="49"/>
      <c r="D129" s="63"/>
      <c r="E129" s="49"/>
      <c r="F129" s="265"/>
      <c r="G129" s="94">
        <v>3</v>
      </c>
      <c r="H129" s="105">
        <f>IF(F129="Yes", G129, 0)</f>
        <v>0</v>
      </c>
      <c r="I129" s="17"/>
      <c r="J129" s="17"/>
      <c r="K129" s="13"/>
      <c r="L129" s="13"/>
      <c r="M129" s="13"/>
      <c r="N129" s="13"/>
      <c r="O129" s="13"/>
      <c r="P129" s="13"/>
      <c r="Q129" s="13"/>
      <c r="R129" s="13"/>
      <c r="S129" s="13"/>
      <c r="T129" s="13"/>
      <c r="U129" s="13"/>
      <c r="V129" s="13"/>
      <c r="W129" s="13"/>
      <c r="X129" s="13"/>
      <c r="Y129" s="13"/>
    </row>
    <row r="130" spans="1:25" ht="13" x14ac:dyDescent="0.15">
      <c r="A130" s="17"/>
      <c r="B130" s="90" t="s">
        <v>270</v>
      </c>
      <c r="C130" s="49"/>
      <c r="D130" s="63"/>
      <c r="E130" s="49"/>
      <c r="F130" s="265"/>
      <c r="G130" s="94">
        <v>1</v>
      </c>
      <c r="H130" s="105">
        <f>IF(F130="Yes", G130, 0)</f>
        <v>0</v>
      </c>
      <c r="I130" s="17"/>
      <c r="J130" s="17"/>
      <c r="K130" s="13"/>
      <c r="L130" s="13"/>
      <c r="M130" s="13"/>
      <c r="N130" s="13"/>
      <c r="O130" s="13"/>
      <c r="P130" s="13"/>
      <c r="Q130" s="13"/>
      <c r="R130" s="13"/>
      <c r="S130" s="13"/>
      <c r="T130" s="13"/>
      <c r="U130" s="13"/>
      <c r="V130" s="13"/>
      <c r="W130" s="13"/>
      <c r="X130" s="13"/>
      <c r="Y130" s="13"/>
    </row>
    <row r="131" spans="1:25" ht="13" x14ac:dyDescent="0.15">
      <c r="A131" s="17"/>
      <c r="B131" s="95" t="s">
        <v>271</v>
      </c>
      <c r="C131" s="49"/>
      <c r="D131" s="108"/>
      <c r="E131" s="49"/>
      <c r="F131" s="63"/>
      <c r="G131" s="63"/>
      <c r="H131" s="96">
        <f>MAX(H128:H130)*LOG(H112+1, 2)/3</f>
        <v>0</v>
      </c>
      <c r="I131" s="17"/>
      <c r="J131" s="17"/>
      <c r="K131" s="13"/>
      <c r="L131" s="13"/>
      <c r="M131" s="13"/>
      <c r="N131" s="13"/>
      <c r="O131" s="13"/>
      <c r="P131" s="13"/>
      <c r="Q131" s="13"/>
      <c r="R131" s="13"/>
      <c r="S131" s="13"/>
      <c r="T131" s="13"/>
      <c r="U131" s="13"/>
      <c r="V131" s="13"/>
      <c r="W131" s="13"/>
      <c r="X131" s="13"/>
      <c r="Y131" s="13"/>
    </row>
    <row r="132" spans="1:25" ht="13" x14ac:dyDescent="0.15">
      <c r="A132" s="17"/>
      <c r="B132" s="109"/>
      <c r="C132" s="110"/>
      <c r="D132" s="110"/>
      <c r="E132" s="111"/>
      <c r="F132" s="111"/>
      <c r="G132" s="112"/>
      <c r="H132" s="113"/>
      <c r="I132" s="17"/>
      <c r="J132" s="17"/>
      <c r="K132" s="13"/>
      <c r="L132" s="13"/>
      <c r="M132" s="13"/>
      <c r="N132" s="13"/>
      <c r="O132" s="13"/>
      <c r="P132" s="13"/>
      <c r="Q132" s="13"/>
      <c r="R132" s="13"/>
      <c r="S132" s="13"/>
      <c r="T132" s="13"/>
      <c r="U132" s="13"/>
      <c r="V132" s="13"/>
      <c r="W132" s="13"/>
      <c r="X132" s="13"/>
      <c r="Y132" s="13"/>
    </row>
    <row r="133" spans="1:25" ht="13" x14ac:dyDescent="0.15">
      <c r="A133" s="17"/>
      <c r="B133" s="17"/>
      <c r="C133" s="17"/>
      <c r="D133" s="17"/>
      <c r="E133" s="17"/>
      <c r="F133" s="17"/>
      <c r="G133" s="17"/>
      <c r="H133" s="17"/>
      <c r="I133" s="17"/>
      <c r="J133" s="17"/>
      <c r="K133" s="13"/>
      <c r="L133" s="13"/>
      <c r="M133" s="13"/>
      <c r="N133" s="13"/>
      <c r="O133" s="13"/>
      <c r="P133" s="13"/>
      <c r="Q133" s="13"/>
      <c r="R133" s="13"/>
      <c r="S133" s="13"/>
      <c r="T133" s="13"/>
      <c r="U133" s="13"/>
      <c r="V133" s="13"/>
      <c r="W133" s="13"/>
      <c r="X133" s="13"/>
      <c r="Y133" s="13"/>
    </row>
    <row r="134" spans="1:25" ht="13" x14ac:dyDescent="0.15">
      <c r="A134" s="17"/>
      <c r="B134" s="17"/>
      <c r="C134" s="17"/>
      <c r="D134" s="17"/>
      <c r="E134" s="17"/>
      <c r="F134" s="17"/>
      <c r="G134" s="17"/>
      <c r="H134" s="17"/>
      <c r="I134" s="17"/>
      <c r="J134" s="17"/>
      <c r="K134" s="13"/>
      <c r="L134" s="13"/>
      <c r="M134" s="13"/>
      <c r="N134" s="13"/>
      <c r="O134" s="13"/>
      <c r="P134" s="13"/>
      <c r="Q134" s="13"/>
      <c r="R134" s="13"/>
      <c r="S134" s="13"/>
      <c r="T134" s="13"/>
      <c r="U134" s="13"/>
      <c r="V134" s="13"/>
      <c r="W134" s="13"/>
      <c r="X134" s="13"/>
      <c r="Y134" s="13"/>
    </row>
    <row r="135" spans="1:25" ht="13" x14ac:dyDescent="0.15">
      <c r="A135" s="13"/>
      <c r="B135" s="386" t="s">
        <v>443</v>
      </c>
      <c r="C135" s="386"/>
      <c r="D135" s="386"/>
      <c r="E135" s="386"/>
      <c r="F135" s="386"/>
      <c r="G135" s="386"/>
      <c r="H135" s="386"/>
      <c r="I135" s="13"/>
      <c r="J135" s="13"/>
      <c r="K135" s="13"/>
      <c r="L135" s="13"/>
      <c r="M135" s="13"/>
      <c r="N135" s="13"/>
      <c r="O135" s="13"/>
      <c r="P135" s="13"/>
      <c r="Q135" s="13"/>
      <c r="R135" s="13"/>
      <c r="S135" s="13"/>
      <c r="T135" s="13"/>
      <c r="U135" s="13"/>
      <c r="V135" s="13"/>
      <c r="W135" s="13"/>
      <c r="X135" s="13"/>
      <c r="Y135" s="13"/>
    </row>
    <row r="136" spans="1:25" ht="13" x14ac:dyDescent="0.15">
      <c r="A136" s="13"/>
      <c r="B136" s="387"/>
      <c r="C136" s="388"/>
      <c r="D136" s="388"/>
      <c r="E136" s="388"/>
      <c r="F136" s="388"/>
      <c r="G136" s="388"/>
      <c r="H136" s="389"/>
      <c r="I136" s="13"/>
      <c r="J136" s="13"/>
      <c r="K136" s="13"/>
      <c r="L136" s="13"/>
      <c r="M136" s="13"/>
      <c r="N136" s="13"/>
      <c r="O136" s="13"/>
      <c r="P136" s="13"/>
      <c r="Q136" s="13"/>
      <c r="R136" s="13"/>
      <c r="S136" s="13"/>
      <c r="T136" s="13"/>
      <c r="U136" s="13"/>
      <c r="V136" s="13"/>
      <c r="W136" s="13"/>
      <c r="X136" s="13"/>
      <c r="Y136" s="13"/>
    </row>
    <row r="137" spans="1:25" ht="15" customHeight="1" x14ac:dyDescent="0.15">
      <c r="B137" s="383"/>
      <c r="C137" s="384"/>
      <c r="D137" s="384"/>
      <c r="E137" s="384"/>
      <c r="F137" s="384"/>
      <c r="G137" s="384"/>
      <c r="H137" s="385"/>
    </row>
    <row r="138" spans="1:25" ht="15" customHeight="1" x14ac:dyDescent="0.15">
      <c r="B138" s="383"/>
      <c r="C138" s="384"/>
      <c r="D138" s="384"/>
      <c r="E138" s="384"/>
      <c r="F138" s="384"/>
      <c r="G138" s="384"/>
      <c r="H138" s="385"/>
    </row>
    <row r="139" spans="1:25" ht="15" customHeight="1" x14ac:dyDescent="0.15">
      <c r="B139" s="383"/>
      <c r="C139" s="384"/>
      <c r="D139" s="384"/>
      <c r="E139" s="384"/>
      <c r="F139" s="384"/>
      <c r="G139" s="384"/>
      <c r="H139" s="385"/>
    </row>
    <row r="140" spans="1:25" ht="15" customHeight="1" x14ac:dyDescent="0.15">
      <c r="B140" s="383"/>
      <c r="C140" s="384"/>
      <c r="D140" s="384"/>
      <c r="E140" s="384"/>
      <c r="F140" s="384"/>
      <c r="G140" s="384"/>
      <c r="H140" s="385"/>
    </row>
    <row r="141" spans="1:25" ht="15" customHeight="1" x14ac:dyDescent="0.15">
      <c r="B141" s="383"/>
      <c r="C141" s="384"/>
      <c r="D141" s="384"/>
      <c r="E141" s="384"/>
      <c r="F141" s="384"/>
      <c r="G141" s="384"/>
      <c r="H141" s="385"/>
    </row>
  </sheetData>
  <sheetProtection password="CE84" sheet="1" objects="1" scenarios="1"/>
  <mergeCells count="45">
    <mergeCell ref="B83:E83"/>
    <mergeCell ref="B84:E84"/>
    <mergeCell ref="B85:E85"/>
    <mergeCell ref="B86:E86"/>
    <mergeCell ref="B87:E87"/>
    <mergeCell ref="B140:H140"/>
    <mergeCell ref="B141:H141"/>
    <mergeCell ref="B135:H135"/>
    <mergeCell ref="B136:H136"/>
    <mergeCell ref="B137:H137"/>
    <mergeCell ref="B138:H138"/>
    <mergeCell ref="B139:H139"/>
    <mergeCell ref="C44:H44"/>
    <mergeCell ref="C45:H45"/>
    <mergeCell ref="C46:H46"/>
    <mergeCell ref="C47:H47"/>
    <mergeCell ref="B98:H98"/>
    <mergeCell ref="B71:G71"/>
    <mergeCell ref="B69:G69"/>
    <mergeCell ref="B76:E76"/>
    <mergeCell ref="B75:E75"/>
    <mergeCell ref="B74:E74"/>
    <mergeCell ref="B77:E77"/>
    <mergeCell ref="B78:E78"/>
    <mergeCell ref="B79:E79"/>
    <mergeCell ref="B64:G64"/>
    <mergeCell ref="B52:E52"/>
    <mergeCell ref="B82:E82"/>
    <mergeCell ref="C34:H34"/>
    <mergeCell ref="C35:H35"/>
    <mergeCell ref="C36:H36"/>
    <mergeCell ref="C37:H37"/>
    <mergeCell ref="C38:H38"/>
    <mergeCell ref="C39:H39"/>
    <mergeCell ref="C40:H40"/>
    <mergeCell ref="C41:H41"/>
    <mergeCell ref="C42:H42"/>
    <mergeCell ref="C43:H43"/>
    <mergeCell ref="B5:F5"/>
    <mergeCell ref="B12:E12"/>
    <mergeCell ref="B11:H11"/>
    <mergeCell ref="B15:F15"/>
    <mergeCell ref="B8:E8"/>
    <mergeCell ref="B10:E10"/>
    <mergeCell ref="B9:E9"/>
  </mergeCells>
  <pageMargins left="0.7" right="0.7" top="0.75" bottom="0.75" header="0.3" footer="0.3"/>
  <pageSetup paperSize="8" orientation="portrait" r:id="rId1"/>
  <extLst>
    <ext xmlns:x14="http://schemas.microsoft.com/office/spreadsheetml/2009/9/main" uri="{CCE6A557-97BC-4b89-ADB6-D9C93CAAB3DF}">
      <x14:dataValidations xmlns:xm="http://schemas.microsoft.com/office/excel/2006/main" count="5">
        <x14:dataValidation type="list" allowBlank="1" showErrorMessage="1">
          <x14:formula1>
            <xm:f>Calculations!$B$43:$B$46</xm:f>
          </x14:formula1>
          <xm:sqref>B34:B47</xm:sqref>
        </x14:dataValidation>
        <x14:dataValidation type="list" allowBlank="1" showInputMessage="1" showErrorMessage="1">
          <x14:formula1>
            <xm:f>Calculations!$B$38:$B$40</xm:f>
          </x14:formula1>
          <xm:sqref>F122:F124</xm:sqref>
        </x14:dataValidation>
        <x14:dataValidation type="list" allowBlank="1" showErrorMessage="1">
          <x14:formula1>
            <xm:f>Calculations!$B$38:$B$40</xm:f>
          </x14:formula1>
          <xm:sqref>H12 H5 G101:G103 H69 H64 H54</xm:sqref>
        </x14:dataValidation>
        <x14:dataValidation type="list" allowBlank="1" showErrorMessage="1">
          <x14:formula1>
            <xm:f>Calculations!$B$43:$B$46</xm:f>
          </x14:formula1>
          <xm:sqref>B19:B26</xm:sqref>
        </x14:dataValidation>
        <x14:dataValidation type="list" allowBlank="1" showInputMessage="1" showErrorMessage="1">
          <x14:formula1>
            <xm:f>Calculations!$B$38:$B$40</xm:f>
          </x14:formula1>
          <xm:sqref>F115:F117 F128:F130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3"/>
  <sheetViews>
    <sheetView showGridLines="0" workbookViewId="0">
      <selection activeCell="B30" sqref="B30"/>
    </sheetView>
  </sheetViews>
  <sheetFormatPr baseColWidth="10" defaultColWidth="15.1640625" defaultRowHeight="15" customHeight="1" x14ac:dyDescent="0.15"/>
  <cols>
    <col min="1" max="1" width="2.6640625" style="7" customWidth="1"/>
    <col min="2" max="2" width="26.5" style="7" customWidth="1"/>
    <col min="3" max="3" width="15.5" style="7" bestFit="1" customWidth="1"/>
    <col min="4" max="5" width="15.33203125" style="7" bestFit="1" customWidth="1"/>
    <col min="6" max="6" width="15.5" style="7" bestFit="1" customWidth="1"/>
    <col min="7" max="11" width="15.33203125" style="7" bestFit="1" customWidth="1"/>
    <col min="12" max="12" width="15.5" style="7" bestFit="1" customWidth="1"/>
    <col min="13" max="16384" width="15.1640625" style="7"/>
  </cols>
  <sheetData>
    <row r="2" spans="2:14" ht="15" customHeight="1" x14ac:dyDescent="0.15">
      <c r="B2" s="16" t="s">
        <v>368</v>
      </c>
      <c r="C2" s="17"/>
      <c r="D2" s="17"/>
      <c r="E2" s="17"/>
      <c r="F2" s="17"/>
      <c r="G2" s="17"/>
      <c r="H2" s="17"/>
      <c r="I2" s="17"/>
      <c r="J2" s="17"/>
      <c r="K2" s="17"/>
      <c r="L2" s="17"/>
      <c r="M2" s="17"/>
      <c r="N2" s="17"/>
    </row>
    <row r="3" spans="2:14" ht="15" customHeight="1" x14ac:dyDescent="0.15">
      <c r="B3" s="17"/>
      <c r="C3" s="17"/>
      <c r="D3" s="17"/>
      <c r="E3" s="17"/>
      <c r="F3" s="17"/>
      <c r="G3" s="17"/>
      <c r="H3" s="17"/>
      <c r="I3" s="17"/>
      <c r="J3" s="17"/>
      <c r="K3" s="17"/>
      <c r="L3" s="17"/>
      <c r="M3" s="17"/>
      <c r="N3" s="17"/>
    </row>
    <row r="4" spans="2:14" ht="15" customHeight="1" x14ac:dyDescent="0.15">
      <c r="B4" s="18" t="s">
        <v>188</v>
      </c>
      <c r="C4" s="17"/>
      <c r="D4" s="17"/>
      <c r="E4" s="17"/>
      <c r="F4" s="17"/>
      <c r="G4" s="17"/>
      <c r="H4" s="17"/>
      <c r="I4" s="17"/>
      <c r="J4" s="17"/>
      <c r="K4" s="17"/>
      <c r="L4" s="17"/>
      <c r="M4" s="17"/>
      <c r="N4" s="17"/>
    </row>
    <row r="5" spans="2:14" ht="59.25" customHeight="1" x14ac:dyDescent="0.15">
      <c r="B5" s="19" t="s">
        <v>189</v>
      </c>
      <c r="C5" s="20" t="s">
        <v>190</v>
      </c>
      <c r="D5" s="20" t="s">
        <v>426</v>
      </c>
      <c r="E5" s="20" t="s">
        <v>191</v>
      </c>
      <c r="F5" s="20" t="s">
        <v>192</v>
      </c>
      <c r="G5" s="20" t="s">
        <v>379</v>
      </c>
      <c r="H5" s="20" t="s">
        <v>193</v>
      </c>
      <c r="I5" s="20" t="s">
        <v>194</v>
      </c>
      <c r="J5" s="20" t="s">
        <v>380</v>
      </c>
      <c r="K5" s="20" t="s">
        <v>40</v>
      </c>
      <c r="M5" s="17"/>
      <c r="N5" s="17"/>
    </row>
    <row r="6" spans="2:14" ht="15" customHeight="1" x14ac:dyDescent="0.15">
      <c r="B6" s="21">
        <f>'Basic Information'!G7</f>
        <v>0</v>
      </c>
      <c r="C6" s="22">
        <f>Calculations!C56</f>
        <v>0</v>
      </c>
      <c r="D6" s="22">
        <f>Calculations!C80</f>
        <v>0</v>
      </c>
      <c r="E6" s="22">
        <f>Calculations!C127</f>
        <v>0</v>
      </c>
      <c r="F6" s="22">
        <f>Calculations!C173+Calculations!D196+Calculations!E196+Calculations!F196+Calculations!G196</f>
        <v>0</v>
      </c>
      <c r="G6" s="22">
        <f>Calculations!C220</f>
        <v>0</v>
      </c>
      <c r="H6" s="22">
        <f>Calculations!C268+Calculations!D268</f>
        <v>0</v>
      </c>
      <c r="I6" s="22">
        <f>Calculations!C244</f>
        <v>0</v>
      </c>
      <c r="J6" s="22">
        <f>Calculations!C291</f>
        <v>0</v>
      </c>
      <c r="K6" s="22">
        <f t="shared" ref="K6:K25" si="0">SUM(C6:J6)</f>
        <v>0</v>
      </c>
      <c r="L6" s="189"/>
      <c r="M6" s="17"/>
      <c r="N6" s="17"/>
    </row>
    <row r="7" spans="2:14" ht="15" customHeight="1" x14ac:dyDescent="0.15">
      <c r="B7" s="21">
        <f>'Basic Information'!G8</f>
        <v>0</v>
      </c>
      <c r="C7" s="22">
        <f>Calculations!C57</f>
        <v>0</v>
      </c>
      <c r="D7" s="22">
        <f>Calculations!C81</f>
        <v>0</v>
      </c>
      <c r="E7" s="22">
        <f>Calculations!C128</f>
        <v>0</v>
      </c>
      <c r="F7" s="22">
        <f>Calculations!C174+Calculations!D197+Calculations!E197+Calculations!F197+Calculations!G197</f>
        <v>0</v>
      </c>
      <c r="G7" s="22">
        <f>Calculations!C221</f>
        <v>0</v>
      </c>
      <c r="H7" s="22">
        <f>Calculations!C269+Calculations!D269</f>
        <v>0</v>
      </c>
      <c r="I7" s="22">
        <f>Calculations!C245</f>
        <v>0</v>
      </c>
      <c r="J7" s="22">
        <f>Calculations!C292</f>
        <v>0</v>
      </c>
      <c r="K7" s="22">
        <f t="shared" si="0"/>
        <v>0</v>
      </c>
      <c r="L7" s="191"/>
      <c r="M7" s="17"/>
      <c r="N7" s="17"/>
    </row>
    <row r="8" spans="2:14" ht="15" customHeight="1" x14ac:dyDescent="0.15">
      <c r="B8" s="21">
        <f>'Basic Information'!G9</f>
        <v>0</v>
      </c>
      <c r="C8" s="22">
        <f>Calculations!C58</f>
        <v>0</v>
      </c>
      <c r="D8" s="22">
        <f>Calculations!C82</f>
        <v>0</v>
      </c>
      <c r="E8" s="22">
        <f>Calculations!C129</f>
        <v>0</v>
      </c>
      <c r="F8" s="22">
        <f>Calculations!C175+Calculations!D198+Calculations!E198+Calculations!F198+Calculations!G198</f>
        <v>0</v>
      </c>
      <c r="G8" s="22">
        <f>Calculations!C222</f>
        <v>0</v>
      </c>
      <c r="H8" s="22">
        <f>Calculations!C270+Calculations!D270</f>
        <v>0</v>
      </c>
      <c r="I8" s="22">
        <f>Calculations!C246</f>
        <v>0</v>
      </c>
      <c r="J8" s="22">
        <f>Calculations!C293</f>
        <v>0</v>
      </c>
      <c r="K8" s="22">
        <f t="shared" si="0"/>
        <v>0</v>
      </c>
      <c r="L8" s="191"/>
      <c r="M8" s="17"/>
      <c r="N8" s="17"/>
    </row>
    <row r="9" spans="2:14" ht="15" customHeight="1" x14ac:dyDescent="0.15">
      <c r="B9" s="21">
        <f>'Basic Information'!G10</f>
        <v>0</v>
      </c>
      <c r="C9" s="22">
        <f>Calculations!C59</f>
        <v>0</v>
      </c>
      <c r="D9" s="22">
        <f>Calculations!C83</f>
        <v>0</v>
      </c>
      <c r="E9" s="22">
        <f>Calculations!C130</f>
        <v>0</v>
      </c>
      <c r="F9" s="22">
        <f>Calculations!C176+Calculations!D199+Calculations!E199+Calculations!F199+Calculations!G199</f>
        <v>0</v>
      </c>
      <c r="G9" s="22">
        <f>Calculations!C223</f>
        <v>0</v>
      </c>
      <c r="H9" s="22">
        <f>Calculations!C271+Calculations!D271</f>
        <v>0</v>
      </c>
      <c r="I9" s="22">
        <f>Calculations!C247</f>
        <v>0</v>
      </c>
      <c r="J9" s="22">
        <f>Calculations!C294</f>
        <v>0</v>
      </c>
      <c r="K9" s="22">
        <f t="shared" si="0"/>
        <v>0</v>
      </c>
      <c r="M9" s="17"/>
      <c r="N9" s="17"/>
    </row>
    <row r="10" spans="2:14" ht="15" customHeight="1" x14ac:dyDescent="0.15">
      <c r="B10" s="21">
        <f>'Basic Information'!G11</f>
        <v>0</v>
      </c>
      <c r="C10" s="22">
        <f>Calculations!C60</f>
        <v>0</v>
      </c>
      <c r="D10" s="22">
        <f>Calculations!C84</f>
        <v>0</v>
      </c>
      <c r="E10" s="22">
        <f>Calculations!C131</f>
        <v>0</v>
      </c>
      <c r="F10" s="22">
        <f>Calculations!C177+Calculations!D200+Calculations!E200+Calculations!F200+Calculations!G200</f>
        <v>0</v>
      </c>
      <c r="G10" s="22">
        <f>Calculations!C224</f>
        <v>0</v>
      </c>
      <c r="H10" s="22">
        <f>Calculations!C272+Calculations!D272</f>
        <v>0</v>
      </c>
      <c r="I10" s="22">
        <f>Calculations!C248</f>
        <v>0</v>
      </c>
      <c r="J10" s="22">
        <f>Calculations!C295</f>
        <v>0</v>
      </c>
      <c r="K10" s="22">
        <f t="shared" si="0"/>
        <v>0</v>
      </c>
      <c r="M10" s="17"/>
      <c r="N10" s="17"/>
    </row>
    <row r="11" spans="2:14" ht="15" customHeight="1" x14ac:dyDescent="0.15">
      <c r="B11" s="21">
        <f>'Basic Information'!G12</f>
        <v>0</v>
      </c>
      <c r="C11" s="22">
        <f>Calculations!C61</f>
        <v>0</v>
      </c>
      <c r="D11" s="22">
        <f>Calculations!C85</f>
        <v>0</v>
      </c>
      <c r="E11" s="22">
        <f>Calculations!C132</f>
        <v>0</v>
      </c>
      <c r="F11" s="22">
        <f>Calculations!C178+Calculations!D201+Calculations!E201+Calculations!F201+Calculations!G201</f>
        <v>0</v>
      </c>
      <c r="G11" s="22">
        <f>Calculations!C225</f>
        <v>0</v>
      </c>
      <c r="H11" s="22">
        <f>Calculations!C273+Calculations!D273</f>
        <v>0</v>
      </c>
      <c r="I11" s="22">
        <f>Calculations!C249</f>
        <v>0</v>
      </c>
      <c r="J11" s="22">
        <f>Calculations!C296</f>
        <v>0</v>
      </c>
      <c r="K11" s="22">
        <f t="shared" si="0"/>
        <v>0</v>
      </c>
      <c r="M11" s="17"/>
      <c r="N11" s="17"/>
    </row>
    <row r="12" spans="2:14" ht="15" customHeight="1" x14ac:dyDescent="0.15">
      <c r="B12" s="21">
        <f>'Basic Information'!G13</f>
        <v>0</v>
      </c>
      <c r="C12" s="22">
        <f>Calculations!C62</f>
        <v>0</v>
      </c>
      <c r="D12" s="22">
        <f>Calculations!C86</f>
        <v>0</v>
      </c>
      <c r="E12" s="22">
        <f>Calculations!C133</f>
        <v>0</v>
      </c>
      <c r="F12" s="22">
        <f>Calculations!C179+Calculations!D202+Calculations!E202+Calculations!F202+Calculations!G202</f>
        <v>0</v>
      </c>
      <c r="G12" s="22">
        <f>Calculations!C226</f>
        <v>0</v>
      </c>
      <c r="H12" s="22">
        <f>Calculations!C274+Calculations!D274</f>
        <v>0</v>
      </c>
      <c r="I12" s="22">
        <f>Calculations!C250</f>
        <v>0</v>
      </c>
      <c r="J12" s="22">
        <f>Calculations!C297</f>
        <v>0</v>
      </c>
      <c r="K12" s="22">
        <f t="shared" si="0"/>
        <v>0</v>
      </c>
      <c r="M12" s="17"/>
      <c r="N12" s="17"/>
    </row>
    <row r="13" spans="2:14" ht="15" customHeight="1" x14ac:dyDescent="0.15">
      <c r="B13" s="21">
        <f>'Basic Information'!G14</f>
        <v>0</v>
      </c>
      <c r="C13" s="22">
        <f>Calculations!C63</f>
        <v>0</v>
      </c>
      <c r="D13" s="22">
        <f>Calculations!C87</f>
        <v>0</v>
      </c>
      <c r="E13" s="22">
        <f>Calculations!C134</f>
        <v>0</v>
      </c>
      <c r="F13" s="22">
        <f>Calculations!C180+Calculations!D203+Calculations!E203+Calculations!F203+Calculations!G203</f>
        <v>0</v>
      </c>
      <c r="G13" s="22">
        <f>Calculations!C227</f>
        <v>0</v>
      </c>
      <c r="H13" s="22">
        <f>Calculations!C275+Calculations!D275</f>
        <v>0</v>
      </c>
      <c r="I13" s="22">
        <f>Calculations!C251</f>
        <v>0</v>
      </c>
      <c r="J13" s="22">
        <f>Calculations!C298</f>
        <v>0</v>
      </c>
      <c r="K13" s="22">
        <f t="shared" si="0"/>
        <v>0</v>
      </c>
      <c r="M13" s="17"/>
      <c r="N13" s="17"/>
    </row>
    <row r="14" spans="2:14" ht="15" customHeight="1" x14ac:dyDescent="0.15">
      <c r="B14" s="21">
        <f>'Basic Information'!G15</f>
        <v>0</v>
      </c>
      <c r="C14" s="22">
        <f>Calculations!C64</f>
        <v>0</v>
      </c>
      <c r="D14" s="22">
        <f>Calculations!C88</f>
        <v>0</v>
      </c>
      <c r="E14" s="22">
        <f>Calculations!C135</f>
        <v>0</v>
      </c>
      <c r="F14" s="22">
        <f>Calculations!C181+Calculations!D204+Calculations!E204+Calculations!F204+Calculations!G204</f>
        <v>0</v>
      </c>
      <c r="G14" s="22">
        <f>Calculations!C228</f>
        <v>0</v>
      </c>
      <c r="H14" s="22">
        <f>Calculations!C276+Calculations!D276</f>
        <v>0</v>
      </c>
      <c r="I14" s="22">
        <f>Calculations!C252</f>
        <v>0</v>
      </c>
      <c r="J14" s="22">
        <f>Calculations!C299</f>
        <v>0</v>
      </c>
      <c r="K14" s="22">
        <f t="shared" si="0"/>
        <v>0</v>
      </c>
      <c r="M14" s="17"/>
      <c r="N14" s="17"/>
    </row>
    <row r="15" spans="2:14" ht="15" customHeight="1" x14ac:dyDescent="0.15">
      <c r="B15" s="21">
        <f>'Basic Information'!G16</f>
        <v>0</v>
      </c>
      <c r="C15" s="22">
        <f>Calculations!C65</f>
        <v>0</v>
      </c>
      <c r="D15" s="22">
        <f>Calculations!C89</f>
        <v>0</v>
      </c>
      <c r="E15" s="22">
        <f>Calculations!C136</f>
        <v>0</v>
      </c>
      <c r="F15" s="22">
        <f>Calculations!C182+Calculations!D205+Calculations!E205+Calculations!F205+Calculations!G205</f>
        <v>0</v>
      </c>
      <c r="G15" s="22">
        <f>Calculations!C229</f>
        <v>0</v>
      </c>
      <c r="H15" s="22">
        <f>Calculations!C277+Calculations!D277</f>
        <v>0</v>
      </c>
      <c r="I15" s="22">
        <f>Calculations!C253</f>
        <v>0</v>
      </c>
      <c r="J15" s="22">
        <f>Calculations!C300</f>
        <v>0</v>
      </c>
      <c r="K15" s="22">
        <f t="shared" si="0"/>
        <v>0</v>
      </c>
      <c r="M15" s="17"/>
      <c r="N15" s="17"/>
    </row>
    <row r="16" spans="2:14" ht="15" customHeight="1" x14ac:dyDescent="0.15">
      <c r="B16" s="21">
        <f>'Basic Information'!G17</f>
        <v>0</v>
      </c>
      <c r="C16" s="22">
        <f>Calculations!C66</f>
        <v>0</v>
      </c>
      <c r="D16" s="22">
        <f>Calculations!C90</f>
        <v>0</v>
      </c>
      <c r="E16" s="22">
        <f>Calculations!C137</f>
        <v>0</v>
      </c>
      <c r="F16" s="22">
        <f>Calculations!C183+Calculations!D206+Calculations!E206+Calculations!F206+Calculations!G206</f>
        <v>0</v>
      </c>
      <c r="G16" s="22">
        <f>Calculations!C230</f>
        <v>0</v>
      </c>
      <c r="H16" s="22">
        <f>Calculations!C278+Calculations!D278</f>
        <v>0</v>
      </c>
      <c r="I16" s="22">
        <f>Calculations!C254</f>
        <v>0</v>
      </c>
      <c r="J16" s="22">
        <f>Calculations!C301</f>
        <v>0</v>
      </c>
      <c r="K16" s="22">
        <f t="shared" si="0"/>
        <v>0</v>
      </c>
      <c r="M16" s="17"/>
      <c r="N16" s="17"/>
    </row>
    <row r="17" spans="2:14" ht="15" customHeight="1" x14ac:dyDescent="0.15">
      <c r="B17" s="21">
        <f>'Basic Information'!G18</f>
        <v>0</v>
      </c>
      <c r="C17" s="22">
        <f>Calculations!C67</f>
        <v>0</v>
      </c>
      <c r="D17" s="22">
        <f>Calculations!C91</f>
        <v>0</v>
      </c>
      <c r="E17" s="22">
        <f>Calculations!C138</f>
        <v>0</v>
      </c>
      <c r="F17" s="22">
        <f>Calculations!C184+Calculations!D207+Calculations!E207+Calculations!F207+Calculations!G207</f>
        <v>0</v>
      </c>
      <c r="G17" s="22">
        <f>Calculations!C231</f>
        <v>0</v>
      </c>
      <c r="H17" s="22">
        <f>Calculations!C279+Calculations!D279</f>
        <v>0</v>
      </c>
      <c r="I17" s="22">
        <f>Calculations!C255</f>
        <v>0</v>
      </c>
      <c r="J17" s="22">
        <f>Calculations!C302</f>
        <v>0</v>
      </c>
      <c r="K17" s="22">
        <f t="shared" si="0"/>
        <v>0</v>
      </c>
      <c r="M17" s="17"/>
      <c r="N17" s="17"/>
    </row>
    <row r="18" spans="2:14" ht="15" customHeight="1" x14ac:dyDescent="0.15">
      <c r="B18" s="21">
        <f>'Basic Information'!G19</f>
        <v>0</v>
      </c>
      <c r="C18" s="22">
        <f>Calculations!C68</f>
        <v>0</v>
      </c>
      <c r="D18" s="22">
        <f>Calculations!C92</f>
        <v>0</v>
      </c>
      <c r="E18" s="22">
        <f>Calculations!C139</f>
        <v>0</v>
      </c>
      <c r="F18" s="22">
        <f>Calculations!C185+Calculations!D208+Calculations!E208+Calculations!F208+Calculations!G208</f>
        <v>0</v>
      </c>
      <c r="G18" s="22">
        <f>Calculations!C232</f>
        <v>0</v>
      </c>
      <c r="H18" s="22">
        <f>Calculations!C280+Calculations!D280</f>
        <v>0</v>
      </c>
      <c r="I18" s="22">
        <f>Calculations!C256</f>
        <v>0</v>
      </c>
      <c r="J18" s="22">
        <f>Calculations!C303</f>
        <v>0</v>
      </c>
      <c r="K18" s="22">
        <f t="shared" si="0"/>
        <v>0</v>
      </c>
      <c r="M18" s="17"/>
      <c r="N18" s="17"/>
    </row>
    <row r="19" spans="2:14" ht="15" customHeight="1" x14ac:dyDescent="0.15">
      <c r="B19" s="21">
        <f>'Basic Information'!G20</f>
        <v>0</v>
      </c>
      <c r="C19" s="22">
        <f>Calculations!C69</f>
        <v>0</v>
      </c>
      <c r="D19" s="22">
        <f>Calculations!C93</f>
        <v>0</v>
      </c>
      <c r="E19" s="22">
        <f>Calculations!C140</f>
        <v>0</v>
      </c>
      <c r="F19" s="22">
        <f>Calculations!C186+Calculations!D209+Calculations!E209+Calculations!F209+Calculations!G209</f>
        <v>0</v>
      </c>
      <c r="G19" s="22">
        <f>Calculations!C233</f>
        <v>0</v>
      </c>
      <c r="H19" s="22">
        <f>Calculations!C281+Calculations!D281</f>
        <v>0</v>
      </c>
      <c r="I19" s="22">
        <f>Calculations!C257</f>
        <v>0</v>
      </c>
      <c r="J19" s="22">
        <f>Calculations!C304</f>
        <v>0</v>
      </c>
      <c r="K19" s="22">
        <f t="shared" si="0"/>
        <v>0</v>
      </c>
      <c r="M19" s="17"/>
      <c r="N19" s="17"/>
    </row>
    <row r="20" spans="2:14" ht="15" customHeight="1" x14ac:dyDescent="0.15">
      <c r="B20" s="21">
        <f>'Basic Information'!G21</f>
        <v>0</v>
      </c>
      <c r="C20" s="22">
        <f>Calculations!C70</f>
        <v>0</v>
      </c>
      <c r="D20" s="22">
        <f>Calculations!C94</f>
        <v>0</v>
      </c>
      <c r="E20" s="22">
        <f>Calculations!C141</f>
        <v>0</v>
      </c>
      <c r="F20" s="22">
        <f>Calculations!C187+Calculations!D210+Calculations!E210+Calculations!F210+Calculations!G210</f>
        <v>0</v>
      </c>
      <c r="G20" s="22">
        <f>Calculations!C234</f>
        <v>0</v>
      </c>
      <c r="H20" s="22">
        <f>Calculations!C282+Calculations!D282</f>
        <v>0</v>
      </c>
      <c r="I20" s="22">
        <f>Calculations!C258</f>
        <v>0</v>
      </c>
      <c r="J20" s="22">
        <f>Calculations!C305</f>
        <v>0</v>
      </c>
      <c r="K20" s="22">
        <f t="shared" si="0"/>
        <v>0</v>
      </c>
      <c r="M20" s="17"/>
      <c r="N20" s="17"/>
    </row>
    <row r="21" spans="2:14" ht="15" customHeight="1" x14ac:dyDescent="0.15">
      <c r="B21" s="21">
        <f>'Basic Information'!G22</f>
        <v>0</v>
      </c>
      <c r="C21" s="22">
        <f>Calculations!C71</f>
        <v>0</v>
      </c>
      <c r="D21" s="22">
        <f>Calculations!C95</f>
        <v>0</v>
      </c>
      <c r="E21" s="22">
        <f>Calculations!C142</f>
        <v>0</v>
      </c>
      <c r="F21" s="22">
        <f>Calculations!C188+Calculations!D211+Calculations!E211+Calculations!F211+Calculations!G211</f>
        <v>0</v>
      </c>
      <c r="G21" s="22">
        <f>Calculations!C235</f>
        <v>0</v>
      </c>
      <c r="H21" s="22">
        <f>Calculations!C283+Calculations!D283</f>
        <v>0</v>
      </c>
      <c r="I21" s="22">
        <f>Calculations!C259</f>
        <v>0</v>
      </c>
      <c r="J21" s="22">
        <f>Calculations!C306</f>
        <v>0</v>
      </c>
      <c r="K21" s="22">
        <f t="shared" si="0"/>
        <v>0</v>
      </c>
      <c r="M21" s="17"/>
      <c r="N21" s="17"/>
    </row>
    <row r="22" spans="2:14" ht="15" customHeight="1" x14ac:dyDescent="0.15">
      <c r="B22" s="21">
        <f>'Basic Information'!G23</f>
        <v>0</v>
      </c>
      <c r="C22" s="22">
        <f>Calculations!C72</f>
        <v>0</v>
      </c>
      <c r="D22" s="22">
        <f>Calculations!C96</f>
        <v>0</v>
      </c>
      <c r="E22" s="22">
        <f>Calculations!C143</f>
        <v>0</v>
      </c>
      <c r="F22" s="22">
        <f>Calculations!C189+Calculations!D212+Calculations!E212+Calculations!F212+Calculations!G212</f>
        <v>0</v>
      </c>
      <c r="G22" s="22">
        <f>Calculations!C236</f>
        <v>0</v>
      </c>
      <c r="H22" s="22">
        <f>Calculations!C284+Calculations!D284</f>
        <v>0</v>
      </c>
      <c r="I22" s="22">
        <f>Calculations!C260</f>
        <v>0</v>
      </c>
      <c r="J22" s="22">
        <f>Calculations!C307</f>
        <v>0</v>
      </c>
      <c r="K22" s="22">
        <f t="shared" si="0"/>
        <v>0</v>
      </c>
      <c r="M22" s="17"/>
      <c r="N22" s="17"/>
    </row>
    <row r="23" spans="2:14" ht="15" customHeight="1" x14ac:dyDescent="0.15">
      <c r="B23" s="21">
        <f>'Basic Information'!G24</f>
        <v>0</v>
      </c>
      <c r="C23" s="22">
        <f>Calculations!C73</f>
        <v>0</v>
      </c>
      <c r="D23" s="22">
        <f>Calculations!C97</f>
        <v>0</v>
      </c>
      <c r="E23" s="22">
        <f>Calculations!C144</f>
        <v>0</v>
      </c>
      <c r="F23" s="22">
        <f>Calculations!C190+Calculations!D213+Calculations!E213+Calculations!F213+Calculations!G213</f>
        <v>0</v>
      </c>
      <c r="G23" s="22">
        <f>Calculations!C237</f>
        <v>0</v>
      </c>
      <c r="H23" s="22">
        <f>Calculations!C285+Calculations!D285</f>
        <v>0</v>
      </c>
      <c r="I23" s="22">
        <f>Calculations!C261</f>
        <v>0</v>
      </c>
      <c r="J23" s="22">
        <f>Calculations!C308</f>
        <v>0</v>
      </c>
      <c r="K23" s="22">
        <f t="shared" si="0"/>
        <v>0</v>
      </c>
      <c r="M23" s="17"/>
      <c r="N23" s="17"/>
    </row>
    <row r="24" spans="2:14" ht="15" customHeight="1" x14ac:dyDescent="0.15">
      <c r="B24" s="21">
        <f>'Basic Information'!G25</f>
        <v>0</v>
      </c>
      <c r="C24" s="22">
        <f>Calculations!C74</f>
        <v>0</v>
      </c>
      <c r="D24" s="22">
        <f>Calculations!C98</f>
        <v>0</v>
      </c>
      <c r="E24" s="22">
        <f>Calculations!C145</f>
        <v>0</v>
      </c>
      <c r="F24" s="22">
        <f>Calculations!C191+Calculations!D214+Calculations!E214+Calculations!F214+Calculations!G214</f>
        <v>0</v>
      </c>
      <c r="G24" s="22">
        <f>Calculations!C238</f>
        <v>0</v>
      </c>
      <c r="H24" s="22">
        <f>Calculations!C286+Calculations!D286</f>
        <v>0</v>
      </c>
      <c r="I24" s="22">
        <f>Calculations!C262</f>
        <v>0</v>
      </c>
      <c r="J24" s="22">
        <f>Calculations!C309</f>
        <v>0</v>
      </c>
      <c r="K24" s="22">
        <f t="shared" si="0"/>
        <v>0</v>
      </c>
      <c r="M24" s="17"/>
      <c r="N24" s="17"/>
    </row>
    <row r="25" spans="2:14" ht="15" customHeight="1" x14ac:dyDescent="0.15">
      <c r="B25" s="21">
        <f>'Basic Information'!G26</f>
        <v>0</v>
      </c>
      <c r="C25" s="22">
        <f>Calculations!C75</f>
        <v>0</v>
      </c>
      <c r="D25" s="22">
        <f>Calculations!C99</f>
        <v>0</v>
      </c>
      <c r="E25" s="22">
        <f>Calculations!C146</f>
        <v>0</v>
      </c>
      <c r="F25" s="22">
        <f>Calculations!C192+Calculations!D215+Calculations!E215+Calculations!F215+Calculations!G215</f>
        <v>0</v>
      </c>
      <c r="G25" s="22">
        <f>Calculations!C239</f>
        <v>0</v>
      </c>
      <c r="H25" s="22">
        <f>Calculations!C287+Calculations!D287</f>
        <v>0</v>
      </c>
      <c r="I25" s="22">
        <f>Calculations!C263</f>
        <v>0</v>
      </c>
      <c r="J25" s="22">
        <f>Calculations!C310</f>
        <v>0</v>
      </c>
      <c r="K25" s="22">
        <f t="shared" si="0"/>
        <v>0</v>
      </c>
      <c r="M25" s="17"/>
      <c r="N25" s="17"/>
    </row>
    <row r="26" spans="2:14" ht="15" customHeight="1" x14ac:dyDescent="0.15">
      <c r="B26" s="21" t="s">
        <v>40</v>
      </c>
      <c r="C26" s="22">
        <f>SUM(C6:C25)+'Costs and Revenues'!F6</f>
        <v>0</v>
      </c>
      <c r="D26" s="22">
        <f>SUM(D6:D25)+'Costs and Revenues'!G18</f>
        <v>0</v>
      </c>
      <c r="E26" s="22">
        <f>SUM(E6:E25)+'Costs and Revenues'!H29</f>
        <v>0</v>
      </c>
      <c r="F26" s="22">
        <f>SUM(F6:F25)+'Costs and Revenues'!H43</f>
        <v>0</v>
      </c>
      <c r="G26" s="22">
        <f>SUM(G6:G25)+'Costs and Revenues'!F66</f>
        <v>0</v>
      </c>
      <c r="H26" s="22">
        <f>SUM(H6:H25)+'Costs and Revenues'!F67</f>
        <v>0</v>
      </c>
      <c r="I26" s="22">
        <f>SUM(I6:I25)+'Costs and Revenues'!F84</f>
        <v>0</v>
      </c>
      <c r="J26" s="22">
        <f>Calculations!C311</f>
        <v>0</v>
      </c>
      <c r="K26" s="22">
        <f>SUM(K6:K25)</f>
        <v>0</v>
      </c>
      <c r="M26" s="17"/>
      <c r="N26" s="17"/>
    </row>
    <row r="27" spans="2:14" ht="15" customHeight="1" x14ac:dyDescent="0.15">
      <c r="B27" s="17"/>
      <c r="C27" s="17"/>
      <c r="D27" s="17"/>
      <c r="E27" s="17"/>
      <c r="F27" s="17"/>
      <c r="G27" s="17"/>
      <c r="H27" s="17"/>
      <c r="I27" s="17"/>
      <c r="J27" s="17"/>
      <c r="K27" s="17"/>
      <c r="L27" s="17"/>
      <c r="M27" s="17"/>
      <c r="N27" s="17"/>
    </row>
    <row r="28" spans="2:14" ht="15" customHeight="1" x14ac:dyDescent="0.15">
      <c r="B28" s="18" t="s">
        <v>245</v>
      </c>
      <c r="C28" s="17"/>
      <c r="D28" s="17"/>
      <c r="E28" s="17"/>
      <c r="F28" s="17"/>
      <c r="G28" s="17"/>
      <c r="H28" s="17"/>
      <c r="I28" s="17"/>
      <c r="J28" s="17"/>
      <c r="K28" s="17"/>
      <c r="L28" s="17"/>
      <c r="M28" s="17"/>
      <c r="N28" s="17"/>
    </row>
    <row r="29" spans="2:14" ht="51" customHeight="1" x14ac:dyDescent="0.15">
      <c r="B29" s="19" t="s">
        <v>189</v>
      </c>
      <c r="C29" s="20" t="s">
        <v>246</v>
      </c>
      <c r="D29" s="20" t="s">
        <v>247</v>
      </c>
      <c r="E29" s="20" t="s">
        <v>381</v>
      </c>
      <c r="F29" s="20" t="s">
        <v>40</v>
      </c>
      <c r="G29" s="17"/>
      <c r="H29" s="17"/>
      <c r="I29" s="17"/>
      <c r="J29" s="17"/>
      <c r="K29" s="17"/>
      <c r="L29" s="17"/>
      <c r="M29" s="17"/>
      <c r="N29" s="17"/>
    </row>
    <row r="30" spans="2:14" s="159" customFormat="1" ht="12.75" customHeight="1" x14ac:dyDescent="0.15">
      <c r="B30" s="21" t="s">
        <v>146</v>
      </c>
      <c r="C30" s="21"/>
      <c r="D30" s="22">
        <f>Calculations!C350</f>
        <v>0</v>
      </c>
      <c r="E30" s="166"/>
      <c r="F30" s="22">
        <f t="shared" ref="F30:F50" si="1">SUM(C30:E30)</f>
        <v>0</v>
      </c>
      <c r="G30" s="17"/>
      <c r="H30" s="17"/>
      <c r="I30" s="17"/>
      <c r="J30" s="17"/>
      <c r="K30" s="17"/>
      <c r="L30" s="17"/>
      <c r="M30" s="17"/>
      <c r="N30" s="17"/>
    </row>
    <row r="31" spans="2:14" s="159" customFormat="1" ht="13" x14ac:dyDescent="0.15">
      <c r="B31" s="21" t="s">
        <v>148</v>
      </c>
      <c r="C31" s="21"/>
      <c r="D31" s="22">
        <f>Calculations!C351</f>
        <v>0</v>
      </c>
      <c r="E31" s="166"/>
      <c r="F31" s="22">
        <f t="shared" si="1"/>
        <v>0</v>
      </c>
      <c r="G31" s="17"/>
      <c r="H31" s="17"/>
      <c r="I31" s="17"/>
      <c r="J31" s="17"/>
      <c r="K31" s="17"/>
      <c r="L31" s="17"/>
      <c r="M31" s="17"/>
      <c r="N31" s="17"/>
    </row>
    <row r="32" spans="2:14" ht="15" customHeight="1" x14ac:dyDescent="0.15">
      <c r="B32" s="21">
        <f t="shared" ref="B32:B50" si="2">B7</f>
        <v>0</v>
      </c>
      <c r="C32" s="22">
        <f>Calculations!C314</f>
        <v>0</v>
      </c>
      <c r="D32" s="22">
        <f>Calculations!C352</f>
        <v>0</v>
      </c>
      <c r="E32" s="167" t="str">
        <f>Calculations!C375</f>
        <v/>
      </c>
      <c r="F32" s="22">
        <f t="shared" si="1"/>
        <v>0</v>
      </c>
      <c r="G32" s="17"/>
      <c r="H32" s="17"/>
      <c r="I32" s="17"/>
      <c r="J32" s="17"/>
      <c r="K32" s="17"/>
      <c r="L32" s="17"/>
      <c r="M32" s="17"/>
      <c r="N32" s="17"/>
    </row>
    <row r="33" spans="2:14" ht="15" customHeight="1" x14ac:dyDescent="0.15">
      <c r="B33" s="21">
        <f t="shared" si="2"/>
        <v>0</v>
      </c>
      <c r="C33" s="22">
        <f>Calculations!C315</f>
        <v>0</v>
      </c>
      <c r="D33" s="22">
        <f>Calculations!C353</f>
        <v>0</v>
      </c>
      <c r="E33" s="167" t="str">
        <f>Calculations!C376</f>
        <v/>
      </c>
      <c r="F33" s="22">
        <f t="shared" si="1"/>
        <v>0</v>
      </c>
      <c r="G33" s="17"/>
      <c r="H33" s="17"/>
      <c r="I33" s="17"/>
      <c r="J33" s="17"/>
      <c r="K33" s="17"/>
      <c r="L33" s="17"/>
      <c r="M33" s="17"/>
      <c r="N33" s="17"/>
    </row>
    <row r="34" spans="2:14" ht="15" customHeight="1" x14ac:dyDescent="0.15">
      <c r="B34" s="21">
        <f t="shared" si="2"/>
        <v>0</v>
      </c>
      <c r="C34" s="22">
        <f>Calculations!C316</f>
        <v>0</v>
      </c>
      <c r="D34" s="22">
        <f>Calculations!C354</f>
        <v>0</v>
      </c>
      <c r="E34" s="167" t="str">
        <f>Calculations!C377</f>
        <v/>
      </c>
      <c r="F34" s="22">
        <f t="shared" si="1"/>
        <v>0</v>
      </c>
      <c r="G34" s="17"/>
      <c r="H34" s="17"/>
      <c r="I34" s="17"/>
      <c r="J34" s="17"/>
      <c r="K34" s="17"/>
      <c r="L34" s="17"/>
      <c r="M34" s="17"/>
      <c r="N34" s="17"/>
    </row>
    <row r="35" spans="2:14" ht="15" customHeight="1" x14ac:dyDescent="0.15">
      <c r="B35" s="21">
        <f t="shared" si="2"/>
        <v>0</v>
      </c>
      <c r="C35" s="22">
        <f>Calculations!C317</f>
        <v>0</v>
      </c>
      <c r="D35" s="22">
        <f>Calculations!C355</f>
        <v>0</v>
      </c>
      <c r="E35" s="167" t="str">
        <f>Calculations!C378</f>
        <v/>
      </c>
      <c r="F35" s="22">
        <f t="shared" si="1"/>
        <v>0</v>
      </c>
      <c r="G35" s="17"/>
      <c r="H35" s="17"/>
      <c r="I35" s="17"/>
      <c r="J35" s="17"/>
      <c r="K35" s="17"/>
      <c r="L35" s="17"/>
      <c r="M35" s="17"/>
      <c r="N35" s="17"/>
    </row>
    <row r="36" spans="2:14" ht="15" customHeight="1" x14ac:dyDescent="0.15">
      <c r="B36" s="21">
        <f t="shared" si="2"/>
        <v>0</v>
      </c>
      <c r="C36" s="22">
        <f>Calculations!C318</f>
        <v>0</v>
      </c>
      <c r="D36" s="22">
        <f>Calculations!C356</f>
        <v>0</v>
      </c>
      <c r="E36" s="167" t="str">
        <f>Calculations!C379</f>
        <v/>
      </c>
      <c r="F36" s="22">
        <f t="shared" si="1"/>
        <v>0</v>
      </c>
      <c r="G36" s="17"/>
      <c r="H36" s="17"/>
      <c r="I36" s="17"/>
      <c r="J36" s="17"/>
      <c r="K36" s="17"/>
      <c r="L36" s="17"/>
      <c r="M36" s="17"/>
      <c r="N36" s="17"/>
    </row>
    <row r="37" spans="2:14" ht="15" customHeight="1" x14ac:dyDescent="0.15">
      <c r="B37" s="21">
        <f t="shared" si="2"/>
        <v>0</v>
      </c>
      <c r="C37" s="22">
        <f>Calculations!C319</f>
        <v>0</v>
      </c>
      <c r="D37" s="22">
        <f>Calculations!C357</f>
        <v>0</v>
      </c>
      <c r="E37" s="167" t="str">
        <f>Calculations!C380</f>
        <v/>
      </c>
      <c r="F37" s="22">
        <f t="shared" si="1"/>
        <v>0</v>
      </c>
      <c r="G37" s="17"/>
      <c r="H37" s="17"/>
      <c r="I37" s="17"/>
      <c r="J37" s="17"/>
      <c r="K37" s="17"/>
      <c r="L37" s="17"/>
      <c r="M37" s="17"/>
      <c r="N37" s="17"/>
    </row>
    <row r="38" spans="2:14" ht="15" customHeight="1" x14ac:dyDescent="0.15">
      <c r="B38" s="21">
        <f t="shared" si="2"/>
        <v>0</v>
      </c>
      <c r="C38" s="22">
        <f>Calculations!C320</f>
        <v>0</v>
      </c>
      <c r="D38" s="22">
        <f>Calculations!C358</f>
        <v>0</v>
      </c>
      <c r="E38" s="167" t="str">
        <f>Calculations!C381</f>
        <v/>
      </c>
      <c r="F38" s="22">
        <f t="shared" si="1"/>
        <v>0</v>
      </c>
      <c r="G38" s="17"/>
      <c r="J38" s="17"/>
      <c r="K38" s="17"/>
      <c r="L38" s="17"/>
      <c r="M38" s="17"/>
      <c r="N38" s="17"/>
    </row>
    <row r="39" spans="2:14" ht="15" customHeight="1" x14ac:dyDescent="0.15">
      <c r="B39" s="21">
        <f t="shared" si="2"/>
        <v>0</v>
      </c>
      <c r="C39" s="22">
        <f>Calculations!C321</f>
        <v>0</v>
      </c>
      <c r="D39" s="22">
        <f>Calculations!C359</f>
        <v>0</v>
      </c>
      <c r="E39" s="167" t="str">
        <f>Calculations!C382</f>
        <v/>
      </c>
      <c r="F39" s="22">
        <f t="shared" si="1"/>
        <v>0</v>
      </c>
      <c r="G39" s="17"/>
      <c r="J39" s="17"/>
      <c r="K39" s="17"/>
      <c r="L39" s="17"/>
      <c r="M39" s="17"/>
      <c r="N39" s="17"/>
    </row>
    <row r="40" spans="2:14" ht="15" customHeight="1" x14ac:dyDescent="0.15">
      <c r="B40" s="21">
        <f t="shared" si="2"/>
        <v>0</v>
      </c>
      <c r="C40" s="22">
        <f>Calculations!C322</f>
        <v>0</v>
      </c>
      <c r="D40" s="22">
        <f>Calculations!C360</f>
        <v>0</v>
      </c>
      <c r="E40" s="167" t="str">
        <f>Calculations!C383</f>
        <v/>
      </c>
      <c r="F40" s="22">
        <f t="shared" si="1"/>
        <v>0</v>
      </c>
      <c r="G40" s="17"/>
      <c r="J40" s="17"/>
      <c r="K40" s="17"/>
      <c r="L40" s="17"/>
      <c r="M40" s="17"/>
      <c r="N40" s="17"/>
    </row>
    <row r="41" spans="2:14" ht="15" customHeight="1" x14ac:dyDescent="0.15">
      <c r="B41" s="21">
        <f t="shared" si="2"/>
        <v>0</v>
      </c>
      <c r="C41" s="22">
        <f>Calculations!C323</f>
        <v>0</v>
      </c>
      <c r="D41" s="22">
        <f>Calculations!C361</f>
        <v>0</v>
      </c>
      <c r="E41" s="167" t="str">
        <f>Calculations!C384</f>
        <v/>
      </c>
      <c r="F41" s="22">
        <f t="shared" si="1"/>
        <v>0</v>
      </c>
      <c r="G41" s="17"/>
      <c r="J41" s="17"/>
      <c r="K41" s="17"/>
      <c r="L41" s="17"/>
      <c r="M41" s="17"/>
      <c r="N41" s="17"/>
    </row>
    <row r="42" spans="2:14" ht="15" customHeight="1" x14ac:dyDescent="0.15">
      <c r="B42" s="21">
        <f t="shared" si="2"/>
        <v>0</v>
      </c>
      <c r="C42" s="22">
        <f>Calculations!C324</f>
        <v>0</v>
      </c>
      <c r="D42" s="22">
        <f>Calculations!C362</f>
        <v>0</v>
      </c>
      <c r="E42" s="167" t="str">
        <f>Calculations!C385</f>
        <v/>
      </c>
      <c r="F42" s="22">
        <f t="shared" si="1"/>
        <v>0</v>
      </c>
      <c r="G42" s="17"/>
      <c r="H42" s="17"/>
      <c r="I42" s="17"/>
      <c r="J42" s="17"/>
      <c r="K42" s="17"/>
      <c r="L42" s="17"/>
      <c r="M42" s="17"/>
      <c r="N42" s="17"/>
    </row>
    <row r="43" spans="2:14" ht="13" x14ac:dyDescent="0.15">
      <c r="B43" s="21">
        <f t="shared" si="2"/>
        <v>0</v>
      </c>
      <c r="C43" s="22">
        <f>Calculations!C325</f>
        <v>0</v>
      </c>
      <c r="D43" s="22">
        <f>Calculations!C363</f>
        <v>0</v>
      </c>
      <c r="E43" s="167" t="str">
        <f>Calculations!C386</f>
        <v/>
      </c>
      <c r="F43" s="22">
        <f t="shared" si="1"/>
        <v>0</v>
      </c>
      <c r="G43" s="17"/>
      <c r="H43" s="17"/>
      <c r="I43" s="17"/>
      <c r="J43" s="17"/>
      <c r="K43" s="17"/>
      <c r="L43" s="17"/>
      <c r="M43" s="17"/>
      <c r="N43" s="17"/>
    </row>
    <row r="44" spans="2:14" ht="13" x14ac:dyDescent="0.15">
      <c r="B44" s="21">
        <f t="shared" si="2"/>
        <v>0</v>
      </c>
      <c r="C44" s="22">
        <f>Calculations!C326</f>
        <v>0</v>
      </c>
      <c r="D44" s="22">
        <f>Calculations!C364</f>
        <v>0</v>
      </c>
      <c r="E44" s="167" t="str">
        <f>Calculations!C387</f>
        <v/>
      </c>
      <c r="F44" s="22">
        <f t="shared" si="1"/>
        <v>0</v>
      </c>
      <c r="G44" s="17"/>
      <c r="H44" s="17"/>
      <c r="I44" s="17"/>
      <c r="J44" s="17"/>
      <c r="K44" s="17"/>
      <c r="L44" s="17"/>
      <c r="M44" s="17"/>
      <c r="N44" s="17"/>
    </row>
    <row r="45" spans="2:14" ht="13" x14ac:dyDescent="0.15">
      <c r="B45" s="21">
        <f t="shared" si="2"/>
        <v>0</v>
      </c>
      <c r="C45" s="22">
        <f>Calculations!C327</f>
        <v>0</v>
      </c>
      <c r="D45" s="22">
        <f>Calculations!C365</f>
        <v>0</v>
      </c>
      <c r="E45" s="167" t="str">
        <f>Calculations!C388</f>
        <v/>
      </c>
      <c r="F45" s="22">
        <f t="shared" si="1"/>
        <v>0</v>
      </c>
      <c r="G45" s="17"/>
      <c r="H45" s="17"/>
      <c r="I45" s="17"/>
      <c r="J45" s="17"/>
      <c r="K45" s="17"/>
      <c r="L45" s="17"/>
      <c r="M45" s="17"/>
      <c r="N45" s="17"/>
    </row>
    <row r="46" spans="2:14" ht="13" x14ac:dyDescent="0.15">
      <c r="B46" s="21">
        <f t="shared" si="2"/>
        <v>0</v>
      </c>
      <c r="C46" s="22">
        <f>Calculations!C328</f>
        <v>0</v>
      </c>
      <c r="D46" s="22">
        <f>Calculations!C366</f>
        <v>0</v>
      </c>
      <c r="E46" s="167" t="str">
        <f>Calculations!C389</f>
        <v/>
      </c>
      <c r="F46" s="22">
        <f t="shared" si="1"/>
        <v>0</v>
      </c>
      <c r="G46" s="17"/>
      <c r="H46" s="17"/>
      <c r="I46" s="17"/>
      <c r="J46" s="17"/>
      <c r="K46" s="17"/>
      <c r="L46" s="17"/>
      <c r="M46" s="17"/>
      <c r="N46" s="17"/>
    </row>
    <row r="47" spans="2:14" ht="13" x14ac:dyDescent="0.15">
      <c r="B47" s="21">
        <f t="shared" si="2"/>
        <v>0</v>
      </c>
      <c r="C47" s="22">
        <f>Calculations!C329</f>
        <v>0</v>
      </c>
      <c r="D47" s="22">
        <f>Calculations!C367</f>
        <v>0</v>
      </c>
      <c r="E47" s="167" t="str">
        <f>Calculations!C390</f>
        <v/>
      </c>
      <c r="F47" s="22">
        <f t="shared" si="1"/>
        <v>0</v>
      </c>
      <c r="G47" s="17"/>
      <c r="H47" s="17"/>
      <c r="I47" s="17"/>
      <c r="J47" s="17"/>
      <c r="K47" s="17"/>
      <c r="L47" s="17"/>
      <c r="M47" s="17"/>
      <c r="N47" s="17"/>
    </row>
    <row r="48" spans="2:14" ht="13" x14ac:dyDescent="0.15">
      <c r="B48" s="21">
        <f t="shared" si="2"/>
        <v>0</v>
      </c>
      <c r="C48" s="22">
        <f>Calculations!C330</f>
        <v>0</v>
      </c>
      <c r="D48" s="22">
        <f>Calculations!C368</f>
        <v>0</v>
      </c>
      <c r="E48" s="167" t="str">
        <f>Calculations!C391</f>
        <v/>
      </c>
      <c r="F48" s="22">
        <f t="shared" si="1"/>
        <v>0</v>
      </c>
      <c r="G48" s="17"/>
      <c r="H48" s="17"/>
      <c r="I48" s="17"/>
      <c r="J48" s="17"/>
      <c r="K48" s="17"/>
      <c r="L48" s="17"/>
      <c r="M48" s="17"/>
      <c r="N48" s="17"/>
    </row>
    <row r="49" spans="2:14" ht="13" x14ac:dyDescent="0.15">
      <c r="B49" s="21">
        <f t="shared" si="2"/>
        <v>0</v>
      </c>
      <c r="C49" s="22">
        <f>Calculations!C331</f>
        <v>0</v>
      </c>
      <c r="D49" s="22">
        <f>Calculations!C369</f>
        <v>0</v>
      </c>
      <c r="E49" s="167" t="str">
        <f>Calculations!C392</f>
        <v/>
      </c>
      <c r="F49" s="22">
        <f t="shared" si="1"/>
        <v>0</v>
      </c>
      <c r="G49" s="17"/>
      <c r="H49" s="17"/>
      <c r="I49" s="17"/>
      <c r="J49" s="17"/>
      <c r="K49" s="17"/>
      <c r="L49" s="17"/>
      <c r="M49" s="17"/>
      <c r="N49" s="17"/>
    </row>
    <row r="50" spans="2:14" ht="13" x14ac:dyDescent="0.15">
      <c r="B50" s="21">
        <f t="shared" si="2"/>
        <v>0</v>
      </c>
      <c r="C50" s="22">
        <f>Calculations!C332</f>
        <v>0</v>
      </c>
      <c r="D50" s="22">
        <f>Calculations!C370</f>
        <v>0</v>
      </c>
      <c r="E50" s="167" t="str">
        <f>Calculations!C393</f>
        <v/>
      </c>
      <c r="F50" s="22">
        <f t="shared" si="1"/>
        <v>0</v>
      </c>
      <c r="G50" s="17"/>
      <c r="H50" s="17"/>
      <c r="I50" s="17"/>
      <c r="J50" s="17"/>
      <c r="K50" s="17"/>
      <c r="L50" s="17"/>
      <c r="M50" s="17"/>
      <c r="N50" s="17"/>
    </row>
    <row r="51" spans="2:14" ht="13" x14ac:dyDescent="0.15">
      <c r="B51" s="21" t="s">
        <v>40</v>
      </c>
      <c r="C51" s="22">
        <f>SUM(C32:C50)+'Costs and Revenues'!E106</f>
        <v>0</v>
      </c>
      <c r="D51" s="22">
        <f>SUM(D30:D50)+'Costs and Revenues'!E116</f>
        <v>0</v>
      </c>
      <c r="E51" s="22">
        <f>SUM(E32:E50)+'Costs and Revenues'!G120</f>
        <v>0</v>
      </c>
      <c r="F51" s="22">
        <f>SUM(F30:F50)</f>
        <v>0</v>
      </c>
      <c r="G51" s="17"/>
      <c r="H51" s="17"/>
      <c r="I51" s="17"/>
      <c r="J51" s="17"/>
      <c r="K51" s="17"/>
      <c r="L51" s="17"/>
      <c r="M51" s="17"/>
      <c r="N51" s="17"/>
    </row>
    <row r="52" spans="2:14" ht="13" x14ac:dyDescent="0.15">
      <c r="B52" s="17"/>
      <c r="C52" s="17"/>
      <c r="D52" s="17"/>
      <c r="E52" s="17"/>
      <c r="F52" s="17"/>
      <c r="G52" s="17"/>
      <c r="H52" s="17"/>
      <c r="I52" s="17"/>
      <c r="J52" s="17"/>
      <c r="K52" s="17"/>
      <c r="L52" s="17"/>
      <c r="M52" s="17"/>
      <c r="N52" s="17"/>
    </row>
    <row r="53" spans="2:14" ht="13" x14ac:dyDescent="0.15">
      <c r="G53" s="17"/>
      <c r="H53" s="17"/>
      <c r="I53" s="17"/>
      <c r="J53" s="17"/>
      <c r="K53" s="17"/>
      <c r="L53" s="17"/>
      <c r="M53" s="17"/>
      <c r="N53" s="17"/>
    </row>
    <row r="54" spans="2:14" ht="13" x14ac:dyDescent="0.15">
      <c r="B54" s="18" t="s">
        <v>163</v>
      </c>
      <c r="C54" s="23"/>
      <c r="G54" s="17"/>
      <c r="H54" s="17"/>
      <c r="I54" s="17"/>
      <c r="J54" s="17"/>
      <c r="K54" s="17"/>
      <c r="L54" s="17"/>
      <c r="M54" s="17"/>
      <c r="N54" s="17"/>
    </row>
    <row r="55" spans="2:14" ht="13" x14ac:dyDescent="0.15">
      <c r="B55" s="20" t="s">
        <v>164</v>
      </c>
      <c r="C55" s="24">
        <f>F51</f>
        <v>0</v>
      </c>
      <c r="G55" s="17"/>
      <c r="H55" s="17"/>
      <c r="I55" s="17"/>
      <c r="J55" s="17"/>
      <c r="K55" s="17"/>
      <c r="L55" s="17"/>
      <c r="M55" s="17"/>
      <c r="N55" s="17"/>
    </row>
    <row r="56" spans="2:14" ht="13" x14ac:dyDescent="0.15">
      <c r="B56" s="20" t="s">
        <v>165</v>
      </c>
      <c r="C56" s="24">
        <f>K6</f>
        <v>0</v>
      </c>
      <c r="G56" s="25"/>
      <c r="H56" s="25"/>
      <c r="I56" s="25"/>
      <c r="J56" s="25"/>
      <c r="K56" s="25"/>
      <c r="L56" s="25"/>
      <c r="M56" s="25"/>
      <c r="N56" s="25"/>
    </row>
    <row r="57" spans="2:14" ht="13" x14ac:dyDescent="0.15">
      <c r="B57" s="20" t="s">
        <v>166</v>
      </c>
      <c r="C57" s="24">
        <f>C55-C56</f>
        <v>0</v>
      </c>
      <c r="G57" s="25"/>
      <c r="H57" s="25"/>
      <c r="I57" s="25"/>
      <c r="J57" s="25"/>
      <c r="K57" s="25"/>
      <c r="L57" s="25"/>
      <c r="M57" s="25"/>
      <c r="N57" s="25"/>
    </row>
    <row r="58" spans="2:14" ht="13" x14ac:dyDescent="0.15">
      <c r="G58" s="25"/>
      <c r="H58" s="25"/>
      <c r="I58" s="25"/>
      <c r="J58" s="25"/>
      <c r="K58" s="25"/>
      <c r="L58" s="25"/>
      <c r="M58" s="25"/>
      <c r="N58" s="25"/>
    </row>
    <row r="59" spans="2:14" ht="13" x14ac:dyDescent="0.15">
      <c r="B59" s="165" t="s">
        <v>429</v>
      </c>
      <c r="G59" s="25"/>
      <c r="H59" s="25"/>
      <c r="I59" s="25"/>
      <c r="J59" s="25"/>
      <c r="K59" s="25"/>
      <c r="L59" s="25"/>
      <c r="M59" s="25"/>
      <c r="N59" s="25"/>
    </row>
    <row r="60" spans="2:14" ht="13" x14ac:dyDescent="0.15">
      <c r="B60" s="179" t="s">
        <v>428</v>
      </c>
      <c r="C60" s="184">
        <f>SUM(Table3[Profit Share Count])</f>
        <v>0</v>
      </c>
      <c r="G60" s="25"/>
      <c r="H60" s="25"/>
      <c r="I60" s="25"/>
      <c r="J60" s="25"/>
      <c r="K60" s="25"/>
      <c r="L60" s="25"/>
      <c r="M60" s="25"/>
      <c r="N60" s="25"/>
    </row>
    <row r="61" spans="2:14" s="180" customFormat="1" ht="26" x14ac:dyDescent="0.15">
      <c r="B61" s="179" t="s">
        <v>431</v>
      </c>
      <c r="C61" s="185">
        <f>'Costs and Revenues'!E141</f>
        <v>0</v>
      </c>
      <c r="G61" s="25"/>
      <c r="H61" s="25"/>
      <c r="I61" s="25"/>
      <c r="J61" s="25"/>
      <c r="K61" s="25"/>
      <c r="L61" s="25"/>
      <c r="M61" s="25"/>
      <c r="N61" s="25"/>
    </row>
    <row r="62" spans="2:14" ht="13" x14ac:dyDescent="0.15">
      <c r="B62" s="179" t="s">
        <v>430</v>
      </c>
      <c r="C62" s="24" t="e">
        <f>C57*C61/C60</f>
        <v>#DIV/0!</v>
      </c>
      <c r="G62" s="25"/>
      <c r="H62" s="25"/>
      <c r="I62" s="25"/>
      <c r="J62" s="25"/>
      <c r="K62" s="25"/>
      <c r="L62" s="25"/>
      <c r="M62" s="25"/>
      <c r="N62" s="25"/>
    </row>
    <row r="63" spans="2:14" ht="27.75" customHeight="1" x14ac:dyDescent="0.15">
      <c r="B63" s="179" t="s">
        <v>432</v>
      </c>
      <c r="C63" s="24" t="e">
        <f>C62/12</f>
        <v>#DIV/0!</v>
      </c>
    </row>
  </sheetData>
  <sheetProtection algorithmName="SHA-512" hashValue="nottfCNvG458H9o8pNngzhh0AUBmfkzS0wsf+gbDwAv15lacuHj4Im/DqeJzBDCurCP3foD3UmLVX2ppkwRkuQ==" saltValue="HJnaJKLc1bFNR43qIpdEdA==" spinCount="100000" sheet="1" objects="1" scenarios="1"/>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2"/>
  <sheetViews>
    <sheetView showGridLines="0" workbookViewId="0">
      <selection activeCell="E32" sqref="E32"/>
    </sheetView>
  </sheetViews>
  <sheetFormatPr baseColWidth="10" defaultColWidth="15.1640625" defaultRowHeight="15" customHeight="1" x14ac:dyDescent="0.15"/>
  <cols>
    <col min="1" max="5" width="15.1640625" style="15"/>
    <col min="6" max="9" width="15.1640625" style="7"/>
    <col min="10" max="10" width="26.33203125" style="7" customWidth="1"/>
    <col min="11" max="16384" width="15.1640625" style="7"/>
  </cols>
  <sheetData>
    <row r="1" spans="1:11" s="161" customFormat="1" ht="15" customHeight="1" x14ac:dyDescent="0.15">
      <c r="A1" s="164" t="s">
        <v>387</v>
      </c>
      <c r="B1" s="15"/>
      <c r="C1" s="15"/>
      <c r="D1" s="15"/>
      <c r="E1" s="15"/>
      <c r="G1" s="165" t="s">
        <v>388</v>
      </c>
    </row>
    <row r="2" spans="1:11" ht="15" customHeight="1" x14ac:dyDescent="0.15">
      <c r="A2" s="9" t="s">
        <v>354</v>
      </c>
      <c r="B2" s="9" t="s">
        <v>355</v>
      </c>
      <c r="C2" s="9" t="s">
        <v>356</v>
      </c>
      <c r="D2" s="9" t="s">
        <v>357</v>
      </c>
      <c r="E2" s="9" t="s">
        <v>159</v>
      </c>
      <c r="F2" s="10"/>
      <c r="G2" s="9" t="s">
        <v>354</v>
      </c>
      <c r="H2" s="9" t="s">
        <v>355</v>
      </c>
      <c r="I2" s="9" t="s">
        <v>356</v>
      </c>
      <c r="J2" s="9" t="s">
        <v>357</v>
      </c>
      <c r="K2" s="9" t="s">
        <v>159</v>
      </c>
    </row>
    <row r="3" spans="1:11" ht="15" customHeight="1" x14ac:dyDescent="0.15">
      <c r="A3" s="11">
        <f>'Material Flows'!D7</f>
        <v>0</v>
      </c>
      <c r="B3" s="11">
        <f>'Basic Information'!C2</f>
        <v>0</v>
      </c>
      <c r="C3" s="11">
        <f>A3</f>
        <v>0</v>
      </c>
      <c r="D3" s="11">
        <f>B3</f>
        <v>0</v>
      </c>
      <c r="E3" s="12" t="str">
        <f>IF(SUM('Material Flows'!D9:D46)=0, "", SUM('Material Flows'!D9:D46))</f>
        <v/>
      </c>
      <c r="F3" s="13"/>
      <c r="G3" s="162" t="str">
        <f>'Basic Information'!B63</f>
        <v>Paper and Cardboard</v>
      </c>
      <c r="H3" s="162" t="str">
        <f>B18</f>
        <v>Merchant / Industry - Dry Recyclables</v>
      </c>
      <c r="I3" s="162" t="str">
        <f>G3</f>
        <v>Paper and Cardboard</v>
      </c>
      <c r="J3" s="162" t="str">
        <f>H3</f>
        <v>Merchant / Industry - Dry Recyclables</v>
      </c>
      <c r="K3" s="163">
        <f>SUMIF('Material Flows'!$B$97:$B$134, 'Export Sankey'!G3, 'Material Flows'!$I$97:$I$134)</f>
        <v>0</v>
      </c>
    </row>
    <row r="4" spans="1:11" ht="15" customHeight="1" x14ac:dyDescent="0.15">
      <c r="A4" s="11">
        <f>'Material Flows'!E7</f>
        <v>0</v>
      </c>
      <c r="B4" s="11">
        <f>'Basic Information'!C2</f>
        <v>0</v>
      </c>
      <c r="C4" s="11">
        <f t="shared" ref="C4:C27" si="0">A4</f>
        <v>0</v>
      </c>
      <c r="D4" s="11">
        <f t="shared" ref="D4:D27" si="1">B4</f>
        <v>0</v>
      </c>
      <c r="E4" s="12" t="str">
        <f>IF(SUM('Material Flows'!E9:E46)=0, "", SUM('Material Flows'!E9:E46))</f>
        <v/>
      </c>
      <c r="F4" s="13"/>
      <c r="G4" s="162" t="str">
        <f>'Basic Information'!B64</f>
        <v>Textiles</v>
      </c>
      <c r="H4" s="162" t="str">
        <f>B18</f>
        <v>Merchant / Industry - Dry Recyclables</v>
      </c>
      <c r="I4" s="162" t="str">
        <f t="shared" ref="I4:I67" si="2">G4</f>
        <v>Textiles</v>
      </c>
      <c r="J4" s="162" t="str">
        <f t="shared" ref="J4:J67" si="3">H4</f>
        <v>Merchant / Industry - Dry Recyclables</v>
      </c>
      <c r="K4" s="163">
        <f>SUMIF('Material Flows'!$B$97:$B$134, 'Export Sankey'!G4, 'Material Flows'!$I$97:$I$134)</f>
        <v>0</v>
      </c>
    </row>
    <row r="5" spans="1:11" ht="15" customHeight="1" x14ac:dyDescent="0.15">
      <c r="A5" s="11">
        <f>'Material Flows'!F7</f>
        <v>0</v>
      </c>
      <c r="B5" s="11">
        <f>'Basic Information'!C2</f>
        <v>0</v>
      </c>
      <c r="C5" s="11">
        <f t="shared" si="0"/>
        <v>0</v>
      </c>
      <c r="D5" s="11">
        <f t="shared" si="1"/>
        <v>0</v>
      </c>
      <c r="E5" s="12" t="str">
        <f>IF(SUM('Material Flows'!F9:F46)=0, "", SUM('Material Flows'!F9:F46))</f>
        <v/>
      </c>
      <c r="F5" s="13"/>
      <c r="G5" s="162" t="str">
        <f>'Basic Information'!B65</f>
        <v>Food Waste</v>
      </c>
      <c r="H5" s="162" t="str">
        <f>B18</f>
        <v>Merchant / Industry - Dry Recyclables</v>
      </c>
      <c r="I5" s="162" t="str">
        <f t="shared" si="2"/>
        <v>Food Waste</v>
      </c>
      <c r="J5" s="162" t="str">
        <f t="shared" si="3"/>
        <v>Merchant / Industry - Dry Recyclables</v>
      </c>
      <c r="K5" s="163">
        <f>SUMIF('Material Flows'!$B$97:$B$134, 'Export Sankey'!G5, 'Material Flows'!$I$97:$I$134)</f>
        <v>0</v>
      </c>
    </row>
    <row r="6" spans="1:11" ht="15" customHeight="1" x14ac:dyDescent="0.15">
      <c r="A6" s="11">
        <f>'Material Flows'!G7</f>
        <v>0</v>
      </c>
      <c r="B6" s="11">
        <f>'Basic Information'!C2</f>
        <v>0</v>
      </c>
      <c r="C6" s="11">
        <f t="shared" si="0"/>
        <v>0</v>
      </c>
      <c r="D6" s="11">
        <f t="shared" si="1"/>
        <v>0</v>
      </c>
      <c r="E6" s="12" t="str">
        <f>IF(SUM('Material Flows'!G9:G46)=0, "", SUM('Material Flows'!G9:G46))</f>
        <v/>
      </c>
      <c r="F6" s="13"/>
      <c r="G6" s="162" t="str">
        <f>'Basic Information'!B66</f>
        <v>Wood</v>
      </c>
      <c r="H6" s="162" t="str">
        <f>B18</f>
        <v>Merchant / Industry - Dry Recyclables</v>
      </c>
      <c r="I6" s="162" t="str">
        <f t="shared" si="2"/>
        <v>Wood</v>
      </c>
      <c r="J6" s="162" t="str">
        <f t="shared" si="3"/>
        <v>Merchant / Industry - Dry Recyclables</v>
      </c>
      <c r="K6" s="163">
        <f>SUMIF('Material Flows'!$B$97:$B$134, 'Export Sankey'!G6, 'Material Flows'!$I$97:$I$134)</f>
        <v>0</v>
      </c>
    </row>
    <row r="7" spans="1:11" ht="15" customHeight="1" x14ac:dyDescent="0.15">
      <c r="A7" s="11">
        <f>'Material Flows'!H7</f>
        <v>0</v>
      </c>
      <c r="B7" s="11">
        <f>'Basic Information'!C2</f>
        <v>0</v>
      </c>
      <c r="C7" s="11">
        <f t="shared" si="0"/>
        <v>0</v>
      </c>
      <c r="D7" s="11">
        <f t="shared" si="1"/>
        <v>0</v>
      </c>
      <c r="E7" s="12" t="str">
        <f>IF(SUM('Material Flows'!H9:H46)=0, "", SUM('Material Flows'!H9:H46))</f>
        <v/>
      </c>
      <c r="F7" s="13"/>
      <c r="G7" s="162" t="str">
        <f>'Basic Information'!B67</f>
        <v>Garden and Park Waste</v>
      </c>
      <c r="H7" s="162" t="str">
        <f>B18</f>
        <v>Merchant / Industry - Dry Recyclables</v>
      </c>
      <c r="I7" s="162" t="str">
        <f t="shared" si="2"/>
        <v>Garden and Park Waste</v>
      </c>
      <c r="J7" s="162" t="str">
        <f t="shared" si="3"/>
        <v>Merchant / Industry - Dry Recyclables</v>
      </c>
      <c r="K7" s="163">
        <f>SUMIF('Material Flows'!$B$97:$B$134, 'Export Sankey'!G7, 'Material Flows'!$I$97:$I$134)</f>
        <v>0</v>
      </c>
    </row>
    <row r="8" spans="1:11" ht="15" customHeight="1" x14ac:dyDescent="0.15">
      <c r="A8" s="11">
        <f>'Material Flows'!I7</f>
        <v>0</v>
      </c>
      <c r="B8" s="11">
        <f>'Basic Information'!C2</f>
        <v>0</v>
      </c>
      <c r="C8" s="11">
        <f t="shared" si="0"/>
        <v>0</v>
      </c>
      <c r="D8" s="11">
        <f t="shared" si="1"/>
        <v>0</v>
      </c>
      <c r="E8" s="12" t="str">
        <f>IF(SUM('Material Flows'!I9:I46)=0, "", SUM('Material Flows'!I9:I46))</f>
        <v/>
      </c>
      <c r="F8" s="13"/>
      <c r="G8" s="162" t="str">
        <f>'Basic Information'!B68</f>
        <v>Nappies</v>
      </c>
      <c r="H8" s="162" t="str">
        <f>B18</f>
        <v>Merchant / Industry - Dry Recyclables</v>
      </c>
      <c r="I8" s="162" t="str">
        <f t="shared" si="2"/>
        <v>Nappies</v>
      </c>
      <c r="J8" s="162" t="str">
        <f t="shared" si="3"/>
        <v>Merchant / Industry - Dry Recyclables</v>
      </c>
      <c r="K8" s="163">
        <f>SUMIF('Material Flows'!$B$97:$B$134, 'Export Sankey'!G8, 'Material Flows'!$I$97:$I$134)</f>
        <v>0</v>
      </c>
    </row>
    <row r="9" spans="1:11" ht="15" customHeight="1" x14ac:dyDescent="0.15">
      <c r="A9" s="11">
        <f>'Material Flows'!J7</f>
        <v>0</v>
      </c>
      <c r="B9" s="11">
        <f>'Basic Information'!C2</f>
        <v>0</v>
      </c>
      <c r="C9" s="11">
        <f t="shared" si="0"/>
        <v>0</v>
      </c>
      <c r="D9" s="11">
        <f t="shared" si="1"/>
        <v>0</v>
      </c>
      <c r="E9" s="12" t="str">
        <f>IF(SUM('Material Flows'!J9:J46)=0, "", SUM('Material Flows'!J9:J46))</f>
        <v/>
      </c>
      <c r="F9" s="13"/>
      <c r="G9" s="162" t="str">
        <f>'Basic Information'!B69</f>
        <v>Rubber and Leather</v>
      </c>
      <c r="H9" s="162" t="str">
        <f>B18</f>
        <v>Merchant / Industry - Dry Recyclables</v>
      </c>
      <c r="I9" s="162" t="str">
        <f t="shared" si="2"/>
        <v>Rubber and Leather</v>
      </c>
      <c r="J9" s="162" t="str">
        <f t="shared" si="3"/>
        <v>Merchant / Industry - Dry Recyclables</v>
      </c>
      <c r="K9" s="163">
        <f>SUMIF('Material Flows'!$B$97:$B$134, 'Export Sankey'!G9, 'Material Flows'!$I$97:$I$134)</f>
        <v>0</v>
      </c>
    </row>
    <row r="10" spans="1:11" ht="15" customHeight="1" x14ac:dyDescent="0.15">
      <c r="A10" s="11">
        <f>'Material Flows'!K7</f>
        <v>0</v>
      </c>
      <c r="B10" s="11">
        <f>'Basic Information'!C2</f>
        <v>0</v>
      </c>
      <c r="C10" s="11">
        <f t="shared" si="0"/>
        <v>0</v>
      </c>
      <c r="D10" s="11">
        <f t="shared" si="1"/>
        <v>0</v>
      </c>
      <c r="E10" s="12" t="str">
        <f>IF(SUM('Material Flows'!K9:K46)=0, "", SUM('Material Flows'!K9:K46))</f>
        <v/>
      </c>
      <c r="F10" s="13"/>
      <c r="G10" s="162" t="str">
        <f>'Basic Information'!B70</f>
        <v>Plastics</v>
      </c>
      <c r="H10" s="162" t="str">
        <f>B18</f>
        <v>Merchant / Industry - Dry Recyclables</v>
      </c>
      <c r="I10" s="162" t="str">
        <f t="shared" si="2"/>
        <v>Plastics</v>
      </c>
      <c r="J10" s="162" t="str">
        <f t="shared" si="3"/>
        <v>Merchant / Industry - Dry Recyclables</v>
      </c>
      <c r="K10" s="163">
        <f>SUMIF('Material Flows'!$B$97:$B$134, 'Export Sankey'!G10, 'Material Flows'!$I$97:$I$134)</f>
        <v>0</v>
      </c>
    </row>
    <row r="11" spans="1:11" ht="15" customHeight="1" x14ac:dyDescent="0.15">
      <c r="A11" s="11">
        <f>'Material Flows'!L7</f>
        <v>0</v>
      </c>
      <c r="B11" s="11">
        <f>'Basic Information'!C2</f>
        <v>0</v>
      </c>
      <c r="C11" s="11">
        <f t="shared" si="0"/>
        <v>0</v>
      </c>
      <c r="D11" s="11">
        <f t="shared" si="1"/>
        <v>0</v>
      </c>
      <c r="E11" s="12" t="str">
        <f>IF(SUM('Material Flows'!L9:L46)=0, "", SUM('Material Flows'!L9:L46))</f>
        <v/>
      </c>
      <c r="F11" s="13"/>
      <c r="G11" s="162" t="str">
        <f>'Basic Information'!B71</f>
        <v>Metal</v>
      </c>
      <c r="H11" s="162" t="str">
        <f>B18</f>
        <v>Merchant / Industry - Dry Recyclables</v>
      </c>
      <c r="I11" s="162" t="str">
        <f t="shared" si="2"/>
        <v>Metal</v>
      </c>
      <c r="J11" s="162" t="str">
        <f t="shared" si="3"/>
        <v>Merchant / Industry - Dry Recyclables</v>
      </c>
      <c r="K11" s="163">
        <f>SUMIF('Material Flows'!$B$97:$B$134, 'Export Sankey'!G11, 'Material Flows'!$I$97:$I$134)</f>
        <v>0</v>
      </c>
    </row>
    <row r="12" spans="1:11" ht="15" customHeight="1" x14ac:dyDescent="0.15">
      <c r="A12" s="11">
        <f>'Material Flows'!M7</f>
        <v>0</v>
      </c>
      <c r="B12" s="11">
        <f>'Basic Information'!C2</f>
        <v>0</v>
      </c>
      <c r="C12" s="11">
        <f t="shared" si="0"/>
        <v>0</v>
      </c>
      <c r="D12" s="11">
        <f t="shared" si="1"/>
        <v>0</v>
      </c>
      <c r="E12" s="12" t="str">
        <f>IF(SUM('Material Flows'!M9:M46)=0, "", SUM('Material Flows'!M9:M46))</f>
        <v/>
      </c>
      <c r="F12" s="13"/>
      <c r="G12" s="162" t="str">
        <f>'Basic Information'!B72</f>
        <v>Metal (aluminium)</v>
      </c>
      <c r="H12" s="162" t="str">
        <f>B18</f>
        <v>Merchant / Industry - Dry Recyclables</v>
      </c>
      <c r="I12" s="162" t="str">
        <f t="shared" si="2"/>
        <v>Metal (aluminium)</v>
      </c>
      <c r="J12" s="162" t="str">
        <f t="shared" si="3"/>
        <v>Merchant / Industry - Dry Recyclables</v>
      </c>
      <c r="K12" s="163">
        <f>SUMIF('Material Flows'!$B$97:$B$134, 'Export Sankey'!G12, 'Material Flows'!$I$97:$I$134)</f>
        <v>0</v>
      </c>
    </row>
    <row r="13" spans="1:11" ht="15" customHeight="1" x14ac:dyDescent="0.15">
      <c r="A13" s="11">
        <f>'Basic Information'!C2</f>
        <v>0</v>
      </c>
      <c r="B13" s="11">
        <f>'Material Flows'!D94</f>
        <v>0</v>
      </c>
      <c r="C13" s="11">
        <f t="shared" si="0"/>
        <v>0</v>
      </c>
      <c r="D13" s="11">
        <f t="shared" si="1"/>
        <v>0</v>
      </c>
      <c r="E13" s="12" t="str">
        <f>IF(SUM('Material Flows'!D97:D134)=0, "", SUM('Material Flows'!D97:D134))</f>
        <v/>
      </c>
      <c r="F13" s="13"/>
      <c r="G13" s="162" t="str">
        <f>'Basic Information'!B73</f>
        <v>Metal (steel)</v>
      </c>
      <c r="H13" s="162" t="str">
        <f>B18</f>
        <v>Merchant / Industry - Dry Recyclables</v>
      </c>
      <c r="I13" s="162" t="str">
        <f t="shared" si="2"/>
        <v>Metal (steel)</v>
      </c>
      <c r="J13" s="162" t="str">
        <f t="shared" si="3"/>
        <v>Merchant / Industry - Dry Recyclables</v>
      </c>
      <c r="K13" s="163">
        <f>SUMIF('Material Flows'!$B$97:$B$134, 'Export Sankey'!G13, 'Material Flows'!$I$97:$I$134)</f>
        <v>0</v>
      </c>
    </row>
    <row r="14" spans="1:11" ht="15" customHeight="1" x14ac:dyDescent="0.15">
      <c r="A14" s="11">
        <f>'Basic Information'!C2</f>
        <v>0</v>
      </c>
      <c r="B14" s="11">
        <f>'Material Flows'!E94</f>
        <v>0</v>
      </c>
      <c r="C14" s="11">
        <f t="shared" si="0"/>
        <v>0</v>
      </c>
      <c r="D14" s="11">
        <f t="shared" si="1"/>
        <v>0</v>
      </c>
      <c r="E14" s="12" t="str">
        <f>IF(SUM('Material Flows'!E97:E134)=0, "", SUM('Material Flows'!E97:E134))</f>
        <v/>
      </c>
      <c r="F14" s="13"/>
      <c r="G14" s="162" t="str">
        <f>'Basic Information'!B74</f>
        <v>Glass</v>
      </c>
      <c r="H14" s="162" t="str">
        <f>B18</f>
        <v>Merchant / Industry - Dry Recyclables</v>
      </c>
      <c r="I14" s="162" t="str">
        <f t="shared" si="2"/>
        <v>Glass</v>
      </c>
      <c r="J14" s="162" t="str">
        <f t="shared" si="3"/>
        <v>Merchant / Industry - Dry Recyclables</v>
      </c>
      <c r="K14" s="163">
        <f>SUMIF('Material Flows'!$B$97:$B$134, 'Export Sankey'!G14, 'Material Flows'!$I$97:$I$134)</f>
        <v>0</v>
      </c>
    </row>
    <row r="15" spans="1:11" ht="15" customHeight="1" x14ac:dyDescent="0.15">
      <c r="A15" s="11">
        <f>'Basic Information'!C2</f>
        <v>0</v>
      </c>
      <c r="B15" s="11">
        <f>'Material Flows'!F94</f>
        <v>0</v>
      </c>
      <c r="C15" s="11">
        <f t="shared" si="0"/>
        <v>0</v>
      </c>
      <c r="D15" s="11">
        <f t="shared" si="1"/>
        <v>0</v>
      </c>
      <c r="E15" s="12" t="str">
        <f>IF(SUM('Material Flows'!F97:F134)=0, "", SUM('Material Flows'!F97:F134))</f>
        <v/>
      </c>
      <c r="F15" s="13"/>
      <c r="G15" s="162" t="str">
        <f>'Basic Information'!B75</f>
        <v>Other Inert Waste</v>
      </c>
      <c r="H15" s="162" t="str">
        <f>B18</f>
        <v>Merchant / Industry - Dry Recyclables</v>
      </c>
      <c r="I15" s="162" t="str">
        <f t="shared" si="2"/>
        <v>Other Inert Waste</v>
      </c>
      <c r="J15" s="162" t="str">
        <f t="shared" si="3"/>
        <v>Merchant / Industry - Dry Recyclables</v>
      </c>
      <c r="K15" s="163">
        <f>SUMIF('Material Flows'!$B$97:$B$134, 'Export Sankey'!G15, 'Material Flows'!$I$97:$I$134)</f>
        <v>0</v>
      </c>
    </row>
    <row r="16" spans="1:11" ht="15" customHeight="1" x14ac:dyDescent="0.15">
      <c r="A16" s="11">
        <f>'Basic Information'!C2</f>
        <v>0</v>
      </c>
      <c r="B16" s="11">
        <f>'Material Flows'!G94</f>
        <v>0</v>
      </c>
      <c r="C16" s="11">
        <f t="shared" si="0"/>
        <v>0</v>
      </c>
      <c r="D16" s="11">
        <f t="shared" si="1"/>
        <v>0</v>
      </c>
      <c r="E16" s="12" t="str">
        <f>IF(SUM('Material Flows'!G97:G134)=0, "", SUM('Material Flows'!G97:G134))</f>
        <v/>
      </c>
      <c r="F16" s="13"/>
      <c r="G16" s="162" t="str">
        <f>'Basic Information'!B76</f>
        <v>Other Waste</v>
      </c>
      <c r="H16" s="162" t="str">
        <f>B18</f>
        <v>Merchant / Industry - Dry Recyclables</v>
      </c>
      <c r="I16" s="162" t="str">
        <f t="shared" si="2"/>
        <v>Other Waste</v>
      </c>
      <c r="J16" s="162" t="str">
        <f t="shared" si="3"/>
        <v>Merchant / Industry - Dry Recyclables</v>
      </c>
      <c r="K16" s="163">
        <f>SUMIF('Material Flows'!$B$97:$B$134, 'Export Sankey'!G16, 'Material Flows'!$I$97:$I$134)</f>
        <v>0</v>
      </c>
    </row>
    <row r="17" spans="1:11" ht="15" customHeight="1" x14ac:dyDescent="0.15">
      <c r="A17" s="11">
        <f>'Basic Information'!C2</f>
        <v>0</v>
      </c>
      <c r="B17" s="11">
        <f>'Material Flows'!H94</f>
        <v>0</v>
      </c>
      <c r="C17" s="11">
        <f t="shared" si="0"/>
        <v>0</v>
      </c>
      <c r="D17" s="11">
        <f t="shared" si="1"/>
        <v>0</v>
      </c>
      <c r="E17" s="12" t="str">
        <f>IF(SUM('Material Flows'!H97:H134)=0, "", SUM('Material Flows'!H97:H134))</f>
        <v/>
      </c>
      <c r="F17" s="13"/>
      <c r="G17" s="162" t="str">
        <f>'Basic Information'!B63</f>
        <v>Paper and Cardboard</v>
      </c>
      <c r="H17" s="162" t="str">
        <f>B19</f>
        <v>Merchant / Industry - Organics</v>
      </c>
      <c r="I17" s="162" t="str">
        <f t="shared" si="2"/>
        <v>Paper and Cardboard</v>
      </c>
      <c r="J17" s="162" t="str">
        <f t="shared" si="3"/>
        <v>Merchant / Industry - Organics</v>
      </c>
      <c r="K17" s="163">
        <f>SUMIF('Material Flows'!$B$97:$B$134, 'Export Sankey'!G17, 'Material Flows'!$J$97:$J$134)</f>
        <v>0</v>
      </c>
    </row>
    <row r="18" spans="1:11" ht="15" customHeight="1" x14ac:dyDescent="0.15">
      <c r="A18" s="11">
        <f>'Basic Information'!C2</f>
        <v>0</v>
      </c>
      <c r="B18" s="11" t="str">
        <f>'Material Flows'!I94</f>
        <v>Merchant / Industry - Dry Recyclables</v>
      </c>
      <c r="C18" s="11">
        <f t="shared" si="0"/>
        <v>0</v>
      </c>
      <c r="D18" s="11" t="str">
        <f t="shared" si="1"/>
        <v>Merchant / Industry - Dry Recyclables</v>
      </c>
      <c r="E18" s="12" t="str">
        <f>IF(SUM('Material Flows'!I97:I134)=0, "", SUM('Material Flows'!I97:I134))</f>
        <v/>
      </c>
      <c r="F18" s="13"/>
      <c r="G18" s="162" t="str">
        <f>'Basic Information'!B64</f>
        <v>Textiles</v>
      </c>
      <c r="H18" s="162" t="str">
        <f>B19</f>
        <v>Merchant / Industry - Organics</v>
      </c>
      <c r="I18" s="162" t="str">
        <f t="shared" si="2"/>
        <v>Textiles</v>
      </c>
      <c r="J18" s="162" t="str">
        <f t="shared" si="3"/>
        <v>Merchant / Industry - Organics</v>
      </c>
      <c r="K18" s="163">
        <f>SUMIF('Material Flows'!$B$97:$B$134, 'Export Sankey'!G18, 'Material Flows'!$J$97:$J$134)</f>
        <v>0</v>
      </c>
    </row>
    <row r="19" spans="1:11" ht="15" customHeight="1" x14ac:dyDescent="0.15">
      <c r="A19" s="11">
        <f>'Basic Information'!C2</f>
        <v>0</v>
      </c>
      <c r="B19" s="11" t="str">
        <f>'Material Flows'!J94</f>
        <v>Merchant / Industry - Organics</v>
      </c>
      <c r="C19" s="11">
        <f t="shared" si="0"/>
        <v>0</v>
      </c>
      <c r="D19" s="11" t="str">
        <f t="shared" si="1"/>
        <v>Merchant / Industry - Organics</v>
      </c>
      <c r="E19" s="12" t="str">
        <f>IF(SUM('Material Flows'!J97:J134)=0, "", SUM('Material Flows'!J97:J134))</f>
        <v/>
      </c>
      <c r="F19" s="13"/>
      <c r="G19" s="162" t="str">
        <f>'Basic Information'!B65</f>
        <v>Food Waste</v>
      </c>
      <c r="H19" s="162" t="str">
        <f>B19</f>
        <v>Merchant / Industry - Organics</v>
      </c>
      <c r="I19" s="162" t="str">
        <f t="shared" si="2"/>
        <v>Food Waste</v>
      </c>
      <c r="J19" s="162" t="str">
        <f t="shared" si="3"/>
        <v>Merchant / Industry - Organics</v>
      </c>
      <c r="K19" s="163">
        <f>SUMIF('Material Flows'!$B$97:$B$134, 'Export Sankey'!G19, 'Material Flows'!$J$97:$J$134)</f>
        <v>0</v>
      </c>
    </row>
    <row r="20" spans="1:11" ht="15" customHeight="1" x14ac:dyDescent="0.15">
      <c r="A20" s="11">
        <f>'Basic Information'!C2</f>
        <v>0</v>
      </c>
      <c r="B20" s="11" t="str">
        <f>'Material Flows'!K94</f>
        <v>Sanitary Landfills</v>
      </c>
      <c r="C20" s="11">
        <f t="shared" si="0"/>
        <v>0</v>
      </c>
      <c r="D20" s="11" t="str">
        <f t="shared" si="1"/>
        <v>Sanitary Landfills</v>
      </c>
      <c r="E20" s="12" t="str">
        <f>IF(SUM('Material Flows'!K97:K134)=0, "", SUM('Material Flows'!K97:K134))</f>
        <v/>
      </c>
      <c r="F20" s="13"/>
      <c r="G20" s="162" t="str">
        <f>'Basic Information'!B66</f>
        <v>Wood</v>
      </c>
      <c r="H20" s="162" t="str">
        <f>B19</f>
        <v>Merchant / Industry - Organics</v>
      </c>
      <c r="I20" s="162" t="str">
        <f t="shared" si="2"/>
        <v>Wood</v>
      </c>
      <c r="J20" s="162" t="str">
        <f t="shared" si="3"/>
        <v>Merchant / Industry - Organics</v>
      </c>
      <c r="K20" s="163">
        <f>SUMIF('Material Flows'!$B$97:$B$134, 'Export Sankey'!G20, 'Material Flows'!$J$97:$J$134)</f>
        <v>0</v>
      </c>
    </row>
    <row r="21" spans="1:11" ht="15" customHeight="1" x14ac:dyDescent="0.15">
      <c r="A21" s="11">
        <f>'Basic Information'!C2</f>
        <v>0</v>
      </c>
      <c r="B21" s="11" t="str">
        <f>'Material Flows'!L94</f>
        <v>Uncontrolled Dumps</v>
      </c>
      <c r="C21" s="11">
        <f t="shared" si="0"/>
        <v>0</v>
      </c>
      <c r="D21" s="11" t="str">
        <f t="shared" si="1"/>
        <v>Uncontrolled Dumps</v>
      </c>
      <c r="E21" s="12" t="str">
        <f>IF(SUM('Material Flows'!L97:L134)=0, "", SUM('Material Flows'!L97:L134))</f>
        <v/>
      </c>
      <c r="F21" s="13"/>
      <c r="G21" s="162" t="str">
        <f>'Basic Information'!B67</f>
        <v>Garden and Park Waste</v>
      </c>
      <c r="H21" s="162" t="str">
        <f>B19</f>
        <v>Merchant / Industry - Organics</v>
      </c>
      <c r="I21" s="162" t="str">
        <f t="shared" si="2"/>
        <v>Garden and Park Waste</v>
      </c>
      <c r="J21" s="162" t="str">
        <f t="shared" si="3"/>
        <v>Merchant / Industry - Organics</v>
      </c>
      <c r="K21" s="163">
        <f>SUMIF('Material Flows'!$B$97:$B$134, 'Export Sankey'!G21, 'Material Flows'!$J$97:$J$134)</f>
        <v>0</v>
      </c>
    </row>
    <row r="22" spans="1:11" ht="15" customHeight="1" x14ac:dyDescent="0.15">
      <c r="A22" s="11">
        <f>'Basic Information'!C2</f>
        <v>0</v>
      </c>
      <c r="B22" s="11" t="str">
        <f>'Material Flows'!M94</f>
        <v>Discarded as Litter</v>
      </c>
      <c r="C22" s="11">
        <f t="shared" si="0"/>
        <v>0</v>
      </c>
      <c r="D22" s="11" t="str">
        <f t="shared" si="1"/>
        <v>Discarded as Litter</v>
      </c>
      <c r="E22" s="12" t="str">
        <f>IF(SUM('Material Flows'!M97:M134)=0, "", SUM('Material Flows'!M97:M134))</f>
        <v/>
      </c>
      <c r="F22" s="13"/>
      <c r="G22" s="162" t="str">
        <f>'Basic Information'!B68</f>
        <v>Nappies</v>
      </c>
      <c r="H22" s="162" t="str">
        <f>B19</f>
        <v>Merchant / Industry - Organics</v>
      </c>
      <c r="I22" s="162" t="str">
        <f t="shared" si="2"/>
        <v>Nappies</v>
      </c>
      <c r="J22" s="162" t="str">
        <f t="shared" si="3"/>
        <v>Merchant / Industry - Organics</v>
      </c>
      <c r="K22" s="163">
        <f>SUMIF('Material Flows'!$B$97:$B$134, 'Export Sankey'!G22, 'Material Flows'!$J$97:$J$134)</f>
        <v>0</v>
      </c>
    </row>
    <row r="23" spans="1:11" ht="15" customHeight="1" x14ac:dyDescent="0.15">
      <c r="A23" s="12">
        <f>'Material Flows'!D94</f>
        <v>0</v>
      </c>
      <c r="B23" s="12">
        <f>'Material Flows'!D95</f>
        <v>0</v>
      </c>
      <c r="C23" s="11">
        <f t="shared" si="0"/>
        <v>0</v>
      </c>
      <c r="D23" s="11">
        <f t="shared" si="1"/>
        <v>0</v>
      </c>
      <c r="E23" s="12" t="str">
        <f>IF(OR(SUM('Material Flows'!D97:D134)=0, 'Material Flows'!D93="Yes"), "", SUM('Material Flows'!D97:D134))</f>
        <v/>
      </c>
      <c r="F23" s="13"/>
      <c r="G23" s="162" t="str">
        <f>'Basic Information'!B69</f>
        <v>Rubber and Leather</v>
      </c>
      <c r="H23" s="162" t="str">
        <f>B19</f>
        <v>Merchant / Industry - Organics</v>
      </c>
      <c r="I23" s="162" t="str">
        <f t="shared" si="2"/>
        <v>Rubber and Leather</v>
      </c>
      <c r="J23" s="162" t="str">
        <f t="shared" si="3"/>
        <v>Merchant / Industry - Organics</v>
      </c>
      <c r="K23" s="163">
        <f>SUMIF('Material Flows'!$B$97:$B$134, 'Export Sankey'!G23, 'Material Flows'!$J$97:$J$134)</f>
        <v>0</v>
      </c>
    </row>
    <row r="24" spans="1:11" ht="15" customHeight="1" x14ac:dyDescent="0.15">
      <c r="A24" s="12">
        <f>'Material Flows'!E94</f>
        <v>0</v>
      </c>
      <c r="B24" s="12">
        <f>'Material Flows'!E95</f>
        <v>0</v>
      </c>
      <c r="C24" s="11">
        <f t="shared" si="0"/>
        <v>0</v>
      </c>
      <c r="D24" s="11">
        <f t="shared" si="1"/>
        <v>0</v>
      </c>
      <c r="E24" s="12" t="str">
        <f>IF(OR(SUM('Material Flows'!E97:E134)=0, 'Material Flows'!E93="Yes"), "", SUM('Material Flows'!E97:E134))</f>
        <v/>
      </c>
      <c r="F24" s="13"/>
      <c r="G24" s="162" t="str">
        <f>'Basic Information'!B70</f>
        <v>Plastics</v>
      </c>
      <c r="H24" s="162" t="str">
        <f>B19</f>
        <v>Merchant / Industry - Organics</v>
      </c>
      <c r="I24" s="162" t="str">
        <f t="shared" si="2"/>
        <v>Plastics</v>
      </c>
      <c r="J24" s="162" t="str">
        <f t="shared" si="3"/>
        <v>Merchant / Industry - Organics</v>
      </c>
      <c r="K24" s="163">
        <f>SUMIF('Material Flows'!$B$97:$B$134, 'Export Sankey'!G24, 'Material Flows'!$J$97:$J$134)</f>
        <v>0</v>
      </c>
    </row>
    <row r="25" spans="1:11" ht="15" customHeight="1" x14ac:dyDescent="0.15">
      <c r="A25" s="12">
        <f>'Material Flows'!F94</f>
        <v>0</v>
      </c>
      <c r="B25" s="12">
        <f>'Material Flows'!F95</f>
        <v>0</v>
      </c>
      <c r="C25" s="11">
        <f t="shared" si="0"/>
        <v>0</v>
      </c>
      <c r="D25" s="11">
        <f t="shared" si="1"/>
        <v>0</v>
      </c>
      <c r="E25" s="12" t="str">
        <f>IF(OR(SUM('Material Flows'!F97:F134)=0, 'Material Flows'!F93="Yes"), "", SUM('Material Flows'!F97:F134))</f>
        <v/>
      </c>
      <c r="F25" s="13"/>
      <c r="G25" s="162" t="str">
        <f>'Basic Information'!B71</f>
        <v>Metal</v>
      </c>
      <c r="H25" s="162" t="str">
        <f>B19</f>
        <v>Merchant / Industry - Organics</v>
      </c>
      <c r="I25" s="162" t="str">
        <f t="shared" si="2"/>
        <v>Metal</v>
      </c>
      <c r="J25" s="162" t="str">
        <f t="shared" si="3"/>
        <v>Merchant / Industry - Organics</v>
      </c>
      <c r="K25" s="163">
        <f>SUMIF('Material Flows'!$B$97:$B$134, 'Export Sankey'!G25, 'Material Flows'!$J$97:$J$134)</f>
        <v>0</v>
      </c>
    </row>
    <row r="26" spans="1:11" ht="15" customHeight="1" x14ac:dyDescent="0.15">
      <c r="A26" s="12">
        <f>'Material Flows'!G94</f>
        <v>0</v>
      </c>
      <c r="B26" s="12">
        <f>'Material Flows'!G95</f>
        <v>0</v>
      </c>
      <c r="C26" s="11">
        <f t="shared" si="0"/>
        <v>0</v>
      </c>
      <c r="D26" s="11">
        <f t="shared" si="1"/>
        <v>0</v>
      </c>
      <c r="E26" s="12" t="str">
        <f>IF(OR(SUM('Material Flows'!G97:G134)=0, 'Material Flows'!G93="Yes"), "", SUM('Material Flows'!G97:G134))</f>
        <v/>
      </c>
      <c r="F26" s="13"/>
      <c r="G26" s="162" t="str">
        <f>'Basic Information'!B72</f>
        <v>Metal (aluminium)</v>
      </c>
      <c r="H26" s="162" t="str">
        <f>B19</f>
        <v>Merchant / Industry - Organics</v>
      </c>
      <c r="I26" s="162" t="str">
        <f t="shared" si="2"/>
        <v>Metal (aluminium)</v>
      </c>
      <c r="J26" s="162" t="str">
        <f t="shared" si="3"/>
        <v>Merchant / Industry - Organics</v>
      </c>
      <c r="K26" s="163">
        <f>SUMIF('Material Flows'!$B$97:$B$134, 'Export Sankey'!G26, 'Material Flows'!$J$97:$J$134)</f>
        <v>0</v>
      </c>
    </row>
    <row r="27" spans="1:11" ht="15" customHeight="1" x14ac:dyDescent="0.15">
      <c r="A27" s="12">
        <f>'Material Flows'!H94</f>
        <v>0</v>
      </c>
      <c r="B27" s="12">
        <f>'Material Flows'!H95</f>
        <v>0</v>
      </c>
      <c r="C27" s="11">
        <f t="shared" si="0"/>
        <v>0</v>
      </c>
      <c r="D27" s="11">
        <f t="shared" si="1"/>
        <v>0</v>
      </c>
      <c r="E27" s="12" t="str">
        <f>IF(OR(SUM('Material Flows'!H97:H134)=0, 'Material Flows'!H93="Yes"), "", SUM('Material Flows'!H97:H134))</f>
        <v/>
      </c>
      <c r="F27" s="13"/>
      <c r="G27" s="162" t="str">
        <f>'Basic Information'!B73</f>
        <v>Metal (steel)</v>
      </c>
      <c r="H27" s="162" t="str">
        <f>B19</f>
        <v>Merchant / Industry - Organics</v>
      </c>
      <c r="I27" s="162" t="str">
        <f t="shared" si="2"/>
        <v>Metal (steel)</v>
      </c>
      <c r="J27" s="162" t="str">
        <f t="shared" si="3"/>
        <v>Merchant / Industry - Organics</v>
      </c>
      <c r="K27" s="163">
        <f>SUMIF('Material Flows'!$B$97:$B$134, 'Export Sankey'!G27, 'Material Flows'!$J$97:$J$134)</f>
        <v>0</v>
      </c>
    </row>
    <row r="28" spans="1:11" ht="15" customHeight="1" x14ac:dyDescent="0.15">
      <c r="A28" s="14"/>
      <c r="B28" s="14"/>
      <c r="C28" s="14"/>
      <c r="D28" s="14"/>
      <c r="E28" s="14"/>
      <c r="F28" s="13"/>
      <c r="G28" s="162" t="str">
        <f>'Basic Information'!B74</f>
        <v>Glass</v>
      </c>
      <c r="H28" s="162" t="str">
        <f>B19</f>
        <v>Merchant / Industry - Organics</v>
      </c>
      <c r="I28" s="162" t="str">
        <f t="shared" si="2"/>
        <v>Glass</v>
      </c>
      <c r="J28" s="162" t="str">
        <f t="shared" si="3"/>
        <v>Merchant / Industry - Organics</v>
      </c>
      <c r="K28" s="163">
        <f>SUMIF('Material Flows'!$B$97:$B$134, 'Export Sankey'!G28, 'Material Flows'!$J$97:$J$134)</f>
        <v>0</v>
      </c>
    </row>
    <row r="29" spans="1:11" ht="15" customHeight="1" x14ac:dyDescent="0.15">
      <c r="A29" s="14"/>
      <c r="B29" s="14"/>
      <c r="C29" s="14"/>
      <c r="D29" s="14"/>
      <c r="E29" s="14"/>
      <c r="F29" s="13"/>
      <c r="G29" s="162" t="str">
        <f>'Basic Information'!B75</f>
        <v>Other Inert Waste</v>
      </c>
      <c r="H29" s="162" t="str">
        <f>B19</f>
        <v>Merchant / Industry - Organics</v>
      </c>
      <c r="I29" s="162" t="str">
        <f t="shared" si="2"/>
        <v>Other Inert Waste</v>
      </c>
      <c r="J29" s="162" t="str">
        <f t="shared" si="3"/>
        <v>Merchant / Industry - Organics</v>
      </c>
      <c r="K29" s="163">
        <f>SUMIF('Material Flows'!$B$97:$B$134, 'Export Sankey'!G29, 'Material Flows'!$J$97:$J$134)</f>
        <v>0</v>
      </c>
    </row>
    <row r="30" spans="1:11" ht="15" customHeight="1" x14ac:dyDescent="0.15">
      <c r="A30" s="14"/>
      <c r="B30" s="14"/>
      <c r="C30" s="14"/>
      <c r="D30" s="14"/>
      <c r="E30" s="14"/>
      <c r="F30" s="13"/>
      <c r="G30" s="162" t="str">
        <f>'Basic Information'!B76</f>
        <v>Other Waste</v>
      </c>
      <c r="H30" s="162" t="str">
        <f>B19</f>
        <v>Merchant / Industry - Organics</v>
      </c>
      <c r="I30" s="162" t="str">
        <f t="shared" si="2"/>
        <v>Other Waste</v>
      </c>
      <c r="J30" s="162" t="str">
        <f t="shared" si="3"/>
        <v>Merchant / Industry - Organics</v>
      </c>
      <c r="K30" s="163">
        <f>SUMIF('Material Flows'!$B$97:$B$134, 'Export Sankey'!G30, 'Material Flows'!$J$97:$J$134)</f>
        <v>0</v>
      </c>
    </row>
    <row r="31" spans="1:11" ht="15" customHeight="1" x14ac:dyDescent="0.15">
      <c r="A31" s="14"/>
      <c r="B31" s="14"/>
      <c r="C31" s="14"/>
      <c r="D31" s="14"/>
      <c r="E31" s="14"/>
      <c r="F31" s="13"/>
      <c r="G31" s="162" t="str">
        <f>'Basic Information'!B63</f>
        <v>Paper and Cardboard</v>
      </c>
      <c r="H31" s="162" t="str">
        <f>B20</f>
        <v>Sanitary Landfills</v>
      </c>
      <c r="I31" s="162" t="str">
        <f t="shared" si="2"/>
        <v>Paper and Cardboard</v>
      </c>
      <c r="J31" s="162" t="str">
        <f t="shared" si="3"/>
        <v>Sanitary Landfills</v>
      </c>
      <c r="K31" s="163">
        <f>SUMIF('Material Flows'!$B$97:$B$134, 'Export Sankey'!G31, 'Material Flows'!$K$97:$K$134)</f>
        <v>0</v>
      </c>
    </row>
    <row r="32" spans="1:11" ht="15" customHeight="1" x14ac:dyDescent="0.15">
      <c r="A32" s="14"/>
      <c r="B32" s="14"/>
      <c r="C32" s="14"/>
      <c r="D32" s="14"/>
      <c r="E32" s="14"/>
      <c r="F32" s="13"/>
      <c r="G32" s="162" t="str">
        <f>'Basic Information'!B64</f>
        <v>Textiles</v>
      </c>
      <c r="H32" s="162" t="str">
        <f>B20</f>
        <v>Sanitary Landfills</v>
      </c>
      <c r="I32" s="162" t="str">
        <f t="shared" si="2"/>
        <v>Textiles</v>
      </c>
      <c r="J32" s="162" t="str">
        <f t="shared" si="3"/>
        <v>Sanitary Landfills</v>
      </c>
      <c r="K32" s="163">
        <f>SUMIF('Material Flows'!$B$97:$B$134, 'Export Sankey'!G32, 'Material Flows'!$K$97:$K$134)</f>
        <v>0</v>
      </c>
    </row>
    <row r="33" spans="1:11" ht="15" customHeight="1" x14ac:dyDescent="0.15">
      <c r="A33" s="14"/>
      <c r="B33" s="14"/>
      <c r="C33" s="14"/>
      <c r="D33" s="14"/>
      <c r="E33" s="14"/>
      <c r="F33" s="13"/>
      <c r="G33" s="162" t="str">
        <f>'Basic Information'!B65</f>
        <v>Food Waste</v>
      </c>
      <c r="H33" s="162" t="str">
        <f>B20</f>
        <v>Sanitary Landfills</v>
      </c>
      <c r="I33" s="162" t="str">
        <f t="shared" si="2"/>
        <v>Food Waste</v>
      </c>
      <c r="J33" s="162" t="str">
        <f t="shared" si="3"/>
        <v>Sanitary Landfills</v>
      </c>
      <c r="K33" s="163">
        <f>SUMIF('Material Flows'!$B$97:$B$134, 'Export Sankey'!G33, 'Material Flows'!$K$97:$K$134)</f>
        <v>0</v>
      </c>
    </row>
    <row r="34" spans="1:11" ht="15" customHeight="1" x14ac:dyDescent="0.15">
      <c r="A34" s="14"/>
      <c r="B34" s="14"/>
      <c r="C34" s="14"/>
      <c r="D34" s="14"/>
      <c r="E34" s="14"/>
      <c r="F34" s="13"/>
      <c r="G34" s="162" t="str">
        <f>'Basic Information'!B66</f>
        <v>Wood</v>
      </c>
      <c r="H34" s="162" t="str">
        <f>B20</f>
        <v>Sanitary Landfills</v>
      </c>
      <c r="I34" s="162" t="str">
        <f t="shared" si="2"/>
        <v>Wood</v>
      </c>
      <c r="J34" s="162" t="str">
        <f t="shared" si="3"/>
        <v>Sanitary Landfills</v>
      </c>
      <c r="K34" s="163">
        <f>SUMIF('Material Flows'!$B$97:$B$134, 'Export Sankey'!G34, 'Material Flows'!$K$97:$K$134)</f>
        <v>0</v>
      </c>
    </row>
    <row r="35" spans="1:11" ht="15" customHeight="1" x14ac:dyDescent="0.15">
      <c r="A35" s="14"/>
      <c r="B35" s="14"/>
      <c r="C35" s="14"/>
      <c r="D35" s="14"/>
      <c r="E35" s="14"/>
      <c r="F35" s="13"/>
      <c r="G35" s="162" t="str">
        <f>'Basic Information'!B67</f>
        <v>Garden and Park Waste</v>
      </c>
      <c r="H35" s="162" t="str">
        <f>B20</f>
        <v>Sanitary Landfills</v>
      </c>
      <c r="I35" s="162" t="str">
        <f t="shared" si="2"/>
        <v>Garden and Park Waste</v>
      </c>
      <c r="J35" s="162" t="str">
        <f t="shared" si="3"/>
        <v>Sanitary Landfills</v>
      </c>
      <c r="K35" s="163">
        <f>SUMIF('Material Flows'!$B$97:$B$134, 'Export Sankey'!G35, 'Material Flows'!$K$97:$K$134)</f>
        <v>0</v>
      </c>
    </row>
    <row r="36" spans="1:11" ht="15" customHeight="1" x14ac:dyDescent="0.15">
      <c r="A36" s="14"/>
      <c r="B36" s="14"/>
      <c r="C36" s="14"/>
      <c r="D36" s="14"/>
      <c r="E36" s="14"/>
      <c r="F36" s="13"/>
      <c r="G36" s="162" t="str">
        <f>'Basic Information'!B68</f>
        <v>Nappies</v>
      </c>
      <c r="H36" s="162" t="str">
        <f>B20</f>
        <v>Sanitary Landfills</v>
      </c>
      <c r="I36" s="162" t="str">
        <f t="shared" si="2"/>
        <v>Nappies</v>
      </c>
      <c r="J36" s="162" t="str">
        <f t="shared" si="3"/>
        <v>Sanitary Landfills</v>
      </c>
      <c r="K36" s="163">
        <f>SUMIF('Material Flows'!$B$97:$B$134, 'Export Sankey'!G36, 'Material Flows'!$K$97:$K$134)</f>
        <v>0</v>
      </c>
    </row>
    <row r="37" spans="1:11" ht="15" customHeight="1" x14ac:dyDescent="0.15">
      <c r="A37" s="14"/>
      <c r="B37" s="14"/>
      <c r="C37" s="14"/>
      <c r="D37" s="14"/>
      <c r="E37" s="14"/>
      <c r="F37" s="13"/>
      <c r="G37" s="162" t="str">
        <f>'Basic Information'!B69</f>
        <v>Rubber and Leather</v>
      </c>
      <c r="H37" s="162" t="str">
        <f>B20</f>
        <v>Sanitary Landfills</v>
      </c>
      <c r="I37" s="162" t="str">
        <f t="shared" si="2"/>
        <v>Rubber and Leather</v>
      </c>
      <c r="J37" s="162" t="str">
        <f t="shared" si="3"/>
        <v>Sanitary Landfills</v>
      </c>
      <c r="K37" s="163">
        <f>SUMIF('Material Flows'!$B$97:$B$134, 'Export Sankey'!G37, 'Material Flows'!$K$97:$K$134)</f>
        <v>0</v>
      </c>
    </row>
    <row r="38" spans="1:11" ht="15" customHeight="1" x14ac:dyDescent="0.15">
      <c r="A38" s="14"/>
      <c r="B38" s="14"/>
      <c r="C38" s="14"/>
      <c r="D38" s="14"/>
      <c r="E38" s="14"/>
      <c r="F38" s="13"/>
      <c r="G38" s="162" t="str">
        <f>'Basic Information'!B70</f>
        <v>Plastics</v>
      </c>
      <c r="H38" s="162" t="str">
        <f>B20</f>
        <v>Sanitary Landfills</v>
      </c>
      <c r="I38" s="162" t="str">
        <f t="shared" si="2"/>
        <v>Plastics</v>
      </c>
      <c r="J38" s="162" t="str">
        <f t="shared" si="3"/>
        <v>Sanitary Landfills</v>
      </c>
      <c r="K38" s="163">
        <f>SUMIF('Material Flows'!$B$97:$B$134, 'Export Sankey'!G38, 'Material Flows'!$K$97:$K$134)</f>
        <v>0</v>
      </c>
    </row>
    <row r="39" spans="1:11" ht="15" customHeight="1" x14ac:dyDescent="0.15">
      <c r="A39" s="14"/>
      <c r="B39" s="14"/>
      <c r="C39" s="14"/>
      <c r="D39" s="14"/>
      <c r="E39" s="14"/>
      <c r="F39" s="13"/>
      <c r="G39" s="162" t="str">
        <f>'Basic Information'!B71</f>
        <v>Metal</v>
      </c>
      <c r="H39" s="162" t="str">
        <f>B20</f>
        <v>Sanitary Landfills</v>
      </c>
      <c r="I39" s="162" t="str">
        <f t="shared" si="2"/>
        <v>Metal</v>
      </c>
      <c r="J39" s="162" t="str">
        <f t="shared" si="3"/>
        <v>Sanitary Landfills</v>
      </c>
      <c r="K39" s="163">
        <f>SUMIF('Material Flows'!$B$97:$B$134, 'Export Sankey'!G39, 'Material Flows'!$K$97:$K$134)</f>
        <v>0</v>
      </c>
    </row>
    <row r="40" spans="1:11" ht="15" customHeight="1" x14ac:dyDescent="0.15">
      <c r="A40" s="14"/>
      <c r="B40" s="14"/>
      <c r="C40" s="14"/>
      <c r="D40" s="14"/>
      <c r="E40" s="14"/>
      <c r="F40" s="13"/>
      <c r="G40" s="162" t="str">
        <f>'Basic Information'!B72</f>
        <v>Metal (aluminium)</v>
      </c>
      <c r="H40" s="162" t="str">
        <f>B20</f>
        <v>Sanitary Landfills</v>
      </c>
      <c r="I40" s="162" t="str">
        <f t="shared" si="2"/>
        <v>Metal (aluminium)</v>
      </c>
      <c r="J40" s="162" t="str">
        <f t="shared" si="3"/>
        <v>Sanitary Landfills</v>
      </c>
      <c r="K40" s="163">
        <f>SUMIF('Material Flows'!$B$97:$B$134, 'Export Sankey'!G40, 'Material Flows'!$K$97:$K$134)</f>
        <v>0</v>
      </c>
    </row>
    <row r="41" spans="1:11" ht="15" customHeight="1" x14ac:dyDescent="0.15">
      <c r="A41" s="14"/>
      <c r="B41" s="14"/>
      <c r="C41" s="14"/>
      <c r="D41" s="14"/>
      <c r="E41" s="14"/>
      <c r="F41" s="13"/>
      <c r="G41" s="162" t="str">
        <f>'Basic Information'!B73</f>
        <v>Metal (steel)</v>
      </c>
      <c r="H41" s="162" t="str">
        <f>B20</f>
        <v>Sanitary Landfills</v>
      </c>
      <c r="I41" s="162" t="str">
        <f t="shared" si="2"/>
        <v>Metal (steel)</v>
      </c>
      <c r="J41" s="162" t="str">
        <f t="shared" si="3"/>
        <v>Sanitary Landfills</v>
      </c>
      <c r="K41" s="163">
        <f>SUMIF('Material Flows'!$B$97:$B$134, 'Export Sankey'!G41, 'Material Flows'!$K$97:$K$134)</f>
        <v>0</v>
      </c>
    </row>
    <row r="42" spans="1:11" ht="13" x14ac:dyDescent="0.15">
      <c r="A42" s="14"/>
      <c r="B42" s="14"/>
      <c r="C42" s="14"/>
      <c r="D42" s="14"/>
      <c r="E42" s="14"/>
      <c r="F42" s="13"/>
      <c r="G42" s="162" t="str">
        <f>'Basic Information'!B74</f>
        <v>Glass</v>
      </c>
      <c r="H42" s="162" t="str">
        <f>B20</f>
        <v>Sanitary Landfills</v>
      </c>
      <c r="I42" s="162" t="str">
        <f t="shared" si="2"/>
        <v>Glass</v>
      </c>
      <c r="J42" s="162" t="str">
        <f t="shared" si="3"/>
        <v>Sanitary Landfills</v>
      </c>
      <c r="K42" s="163">
        <f>SUMIF('Material Flows'!$B$97:$B$134, 'Export Sankey'!G42, 'Material Flows'!$K$97:$K$134)</f>
        <v>0</v>
      </c>
    </row>
    <row r="43" spans="1:11" ht="13" x14ac:dyDescent="0.15">
      <c r="A43" s="14"/>
      <c r="B43" s="14"/>
      <c r="C43" s="14"/>
      <c r="D43" s="14"/>
      <c r="E43" s="14"/>
      <c r="F43" s="13"/>
      <c r="G43" s="162" t="str">
        <f>'Basic Information'!B75</f>
        <v>Other Inert Waste</v>
      </c>
      <c r="H43" s="162" t="str">
        <f>B20</f>
        <v>Sanitary Landfills</v>
      </c>
      <c r="I43" s="162" t="str">
        <f t="shared" si="2"/>
        <v>Other Inert Waste</v>
      </c>
      <c r="J43" s="162" t="str">
        <f t="shared" si="3"/>
        <v>Sanitary Landfills</v>
      </c>
      <c r="K43" s="163">
        <f>SUMIF('Material Flows'!$B$97:$B$134, 'Export Sankey'!G43, 'Material Flows'!$K$97:$K$134)</f>
        <v>0</v>
      </c>
    </row>
    <row r="44" spans="1:11" ht="13" x14ac:dyDescent="0.15">
      <c r="A44" s="14"/>
      <c r="B44" s="14"/>
      <c r="C44" s="14"/>
      <c r="D44" s="14"/>
      <c r="E44" s="14"/>
      <c r="F44" s="13"/>
      <c r="G44" s="162" t="str">
        <f>'Basic Information'!B76</f>
        <v>Other Waste</v>
      </c>
      <c r="H44" s="162" t="str">
        <f>B20</f>
        <v>Sanitary Landfills</v>
      </c>
      <c r="I44" s="162" t="str">
        <f t="shared" si="2"/>
        <v>Other Waste</v>
      </c>
      <c r="J44" s="162" t="str">
        <f t="shared" si="3"/>
        <v>Sanitary Landfills</v>
      </c>
      <c r="K44" s="163">
        <f>SUMIF('Material Flows'!$B$97:$B$134, 'Export Sankey'!G44, 'Material Flows'!$K$97:$K$134)</f>
        <v>0</v>
      </c>
    </row>
    <row r="45" spans="1:11" ht="13" x14ac:dyDescent="0.15">
      <c r="A45" s="14"/>
      <c r="B45" s="14"/>
      <c r="C45" s="14"/>
      <c r="D45" s="14"/>
      <c r="E45" s="14"/>
      <c r="F45" s="13"/>
      <c r="G45" s="162" t="str">
        <f>'Basic Information'!B63</f>
        <v>Paper and Cardboard</v>
      </c>
      <c r="H45" s="162" t="str">
        <f>B21</f>
        <v>Uncontrolled Dumps</v>
      </c>
      <c r="I45" s="162" t="str">
        <f t="shared" si="2"/>
        <v>Paper and Cardboard</v>
      </c>
      <c r="J45" s="162" t="str">
        <f t="shared" si="3"/>
        <v>Uncontrolled Dumps</v>
      </c>
      <c r="K45" s="163">
        <f>SUMIF('Material Flows'!$B$97:$B$134, 'Export Sankey'!G45, 'Material Flows'!$L$97:$L$134)</f>
        <v>0</v>
      </c>
    </row>
    <row r="46" spans="1:11" ht="13" x14ac:dyDescent="0.15">
      <c r="A46" s="14"/>
      <c r="B46" s="14"/>
      <c r="C46" s="14"/>
      <c r="D46" s="14"/>
      <c r="E46" s="14"/>
      <c r="F46" s="13"/>
      <c r="G46" s="162" t="str">
        <f>'Basic Information'!B64</f>
        <v>Textiles</v>
      </c>
      <c r="H46" s="162" t="str">
        <f>B21</f>
        <v>Uncontrolled Dumps</v>
      </c>
      <c r="I46" s="162" t="str">
        <f t="shared" si="2"/>
        <v>Textiles</v>
      </c>
      <c r="J46" s="162" t="str">
        <f t="shared" si="3"/>
        <v>Uncontrolled Dumps</v>
      </c>
      <c r="K46" s="163">
        <f>SUMIF('Material Flows'!$B$97:$B$134, 'Export Sankey'!G46, 'Material Flows'!$L$97:$L$134)</f>
        <v>0</v>
      </c>
    </row>
    <row r="47" spans="1:11" ht="13" x14ac:dyDescent="0.15">
      <c r="A47" s="14"/>
      <c r="B47" s="14"/>
      <c r="C47" s="14"/>
      <c r="D47" s="14"/>
      <c r="E47" s="14"/>
      <c r="F47" s="13"/>
      <c r="G47" s="162" t="str">
        <f>'Basic Information'!B65</f>
        <v>Food Waste</v>
      </c>
      <c r="H47" s="162" t="str">
        <f>B21</f>
        <v>Uncontrolled Dumps</v>
      </c>
      <c r="I47" s="162" t="str">
        <f t="shared" si="2"/>
        <v>Food Waste</v>
      </c>
      <c r="J47" s="162" t="str">
        <f t="shared" si="3"/>
        <v>Uncontrolled Dumps</v>
      </c>
      <c r="K47" s="163">
        <f>SUMIF('Material Flows'!$B$97:$B$134, 'Export Sankey'!G47, 'Material Flows'!$L$97:$L$134)</f>
        <v>0</v>
      </c>
    </row>
    <row r="48" spans="1:11" ht="13" x14ac:dyDescent="0.15">
      <c r="A48" s="14"/>
      <c r="B48" s="14"/>
      <c r="C48" s="14"/>
      <c r="D48" s="14"/>
      <c r="E48" s="14"/>
      <c r="F48" s="13"/>
      <c r="G48" s="162" t="str">
        <f>'Basic Information'!B66</f>
        <v>Wood</v>
      </c>
      <c r="H48" s="162" t="str">
        <f>B21</f>
        <v>Uncontrolled Dumps</v>
      </c>
      <c r="I48" s="162" t="str">
        <f t="shared" si="2"/>
        <v>Wood</v>
      </c>
      <c r="J48" s="162" t="str">
        <f t="shared" si="3"/>
        <v>Uncontrolled Dumps</v>
      </c>
      <c r="K48" s="163">
        <f>SUMIF('Material Flows'!$B$97:$B$134, 'Export Sankey'!G48, 'Material Flows'!$L$97:$L$134)</f>
        <v>0</v>
      </c>
    </row>
    <row r="49" spans="1:11" ht="13" x14ac:dyDescent="0.15">
      <c r="A49" s="14"/>
      <c r="B49" s="14"/>
      <c r="C49" s="14"/>
      <c r="D49" s="14"/>
      <c r="E49" s="14"/>
      <c r="F49" s="13"/>
      <c r="G49" s="162" t="str">
        <f>'Basic Information'!B67</f>
        <v>Garden and Park Waste</v>
      </c>
      <c r="H49" s="162" t="str">
        <f>B21</f>
        <v>Uncontrolled Dumps</v>
      </c>
      <c r="I49" s="162" t="str">
        <f t="shared" si="2"/>
        <v>Garden and Park Waste</v>
      </c>
      <c r="J49" s="162" t="str">
        <f t="shared" si="3"/>
        <v>Uncontrolled Dumps</v>
      </c>
      <c r="K49" s="163">
        <f>SUMIF('Material Flows'!$B$97:$B$134, 'Export Sankey'!G49, 'Material Flows'!$L$97:$L$134)</f>
        <v>0</v>
      </c>
    </row>
    <row r="50" spans="1:11" ht="13" x14ac:dyDescent="0.15">
      <c r="A50" s="14"/>
      <c r="B50" s="14"/>
      <c r="C50" s="14"/>
      <c r="D50" s="14"/>
      <c r="E50" s="14"/>
      <c r="F50" s="13"/>
      <c r="G50" s="162" t="str">
        <f>'Basic Information'!B68</f>
        <v>Nappies</v>
      </c>
      <c r="H50" s="162" t="str">
        <f>B21</f>
        <v>Uncontrolled Dumps</v>
      </c>
      <c r="I50" s="162" t="str">
        <f t="shared" si="2"/>
        <v>Nappies</v>
      </c>
      <c r="J50" s="162" t="str">
        <f t="shared" si="3"/>
        <v>Uncontrolled Dumps</v>
      </c>
      <c r="K50" s="163">
        <f>SUMIF('Material Flows'!$B$97:$B$134, 'Export Sankey'!G50, 'Material Flows'!$L$97:$L$134)</f>
        <v>0</v>
      </c>
    </row>
    <row r="51" spans="1:11" ht="13" x14ac:dyDescent="0.15">
      <c r="A51" s="14"/>
      <c r="B51" s="14"/>
      <c r="C51" s="14"/>
      <c r="D51" s="14"/>
      <c r="E51" s="14"/>
      <c r="F51" s="13"/>
      <c r="G51" s="162" t="str">
        <f>'Basic Information'!B69</f>
        <v>Rubber and Leather</v>
      </c>
      <c r="H51" s="162" t="str">
        <f>B21</f>
        <v>Uncontrolled Dumps</v>
      </c>
      <c r="I51" s="162" t="str">
        <f t="shared" si="2"/>
        <v>Rubber and Leather</v>
      </c>
      <c r="J51" s="162" t="str">
        <f t="shared" si="3"/>
        <v>Uncontrolled Dumps</v>
      </c>
      <c r="K51" s="163">
        <f>SUMIF('Material Flows'!$B$97:$B$134, 'Export Sankey'!G51, 'Material Flows'!$L$97:$L$134)</f>
        <v>0</v>
      </c>
    </row>
    <row r="52" spans="1:11" ht="13" x14ac:dyDescent="0.15">
      <c r="A52" s="14"/>
      <c r="B52" s="14"/>
      <c r="C52" s="14"/>
      <c r="D52" s="14"/>
      <c r="E52" s="14"/>
      <c r="F52" s="13"/>
      <c r="G52" s="162" t="str">
        <f>'Basic Information'!B70</f>
        <v>Plastics</v>
      </c>
      <c r="H52" s="162" t="str">
        <f>B21</f>
        <v>Uncontrolled Dumps</v>
      </c>
      <c r="I52" s="162" t="str">
        <f t="shared" si="2"/>
        <v>Plastics</v>
      </c>
      <c r="J52" s="162" t="str">
        <f t="shared" si="3"/>
        <v>Uncontrolled Dumps</v>
      </c>
      <c r="K52" s="163">
        <f>SUMIF('Material Flows'!$B$97:$B$134, 'Export Sankey'!G52, 'Material Flows'!$L$97:$L$134)</f>
        <v>0</v>
      </c>
    </row>
    <row r="53" spans="1:11" ht="13" x14ac:dyDescent="0.15">
      <c r="A53" s="14"/>
      <c r="B53" s="14"/>
      <c r="C53" s="14"/>
      <c r="D53" s="14"/>
      <c r="E53" s="14"/>
      <c r="F53" s="13"/>
      <c r="G53" s="162" t="str">
        <f>'Basic Information'!B71</f>
        <v>Metal</v>
      </c>
      <c r="H53" s="162" t="str">
        <f>B21</f>
        <v>Uncontrolled Dumps</v>
      </c>
      <c r="I53" s="162" t="str">
        <f t="shared" si="2"/>
        <v>Metal</v>
      </c>
      <c r="J53" s="162" t="str">
        <f t="shared" si="3"/>
        <v>Uncontrolled Dumps</v>
      </c>
      <c r="K53" s="163">
        <f>SUMIF('Material Flows'!$B$97:$B$134, 'Export Sankey'!G53, 'Material Flows'!$L$97:$L$134)</f>
        <v>0</v>
      </c>
    </row>
    <row r="54" spans="1:11" ht="13" x14ac:dyDescent="0.15">
      <c r="A54" s="14"/>
      <c r="B54" s="14"/>
      <c r="C54" s="14"/>
      <c r="D54" s="14"/>
      <c r="E54" s="14"/>
      <c r="F54" s="13"/>
      <c r="G54" s="162" t="str">
        <f>'Basic Information'!B72</f>
        <v>Metal (aluminium)</v>
      </c>
      <c r="H54" s="162" t="str">
        <f>B21</f>
        <v>Uncontrolled Dumps</v>
      </c>
      <c r="I54" s="162" t="str">
        <f t="shared" si="2"/>
        <v>Metal (aluminium)</v>
      </c>
      <c r="J54" s="162" t="str">
        <f t="shared" si="3"/>
        <v>Uncontrolled Dumps</v>
      </c>
      <c r="K54" s="163">
        <f>SUMIF('Material Flows'!$B$97:$B$134, 'Export Sankey'!G54, 'Material Flows'!$L$97:$L$134)</f>
        <v>0</v>
      </c>
    </row>
    <row r="55" spans="1:11" ht="13" x14ac:dyDescent="0.15">
      <c r="A55" s="14"/>
      <c r="B55" s="14"/>
      <c r="C55" s="14"/>
      <c r="D55" s="14"/>
      <c r="E55" s="14"/>
      <c r="F55" s="13"/>
      <c r="G55" s="162" t="str">
        <f>'Basic Information'!B73</f>
        <v>Metal (steel)</v>
      </c>
      <c r="H55" s="162" t="str">
        <f>B21</f>
        <v>Uncontrolled Dumps</v>
      </c>
      <c r="I55" s="162" t="str">
        <f t="shared" si="2"/>
        <v>Metal (steel)</v>
      </c>
      <c r="J55" s="162" t="str">
        <f t="shared" si="3"/>
        <v>Uncontrolled Dumps</v>
      </c>
      <c r="K55" s="163">
        <f>SUMIF('Material Flows'!$B$97:$B$134, 'Export Sankey'!G55, 'Material Flows'!$L$97:$L$134)</f>
        <v>0</v>
      </c>
    </row>
    <row r="56" spans="1:11" ht="13" x14ac:dyDescent="0.15">
      <c r="A56" s="14"/>
      <c r="B56" s="14"/>
      <c r="C56" s="14"/>
      <c r="D56" s="14"/>
      <c r="E56" s="14"/>
      <c r="F56" s="13"/>
      <c r="G56" s="162" t="str">
        <f>'Basic Information'!B74</f>
        <v>Glass</v>
      </c>
      <c r="H56" s="162" t="str">
        <f>B21</f>
        <v>Uncontrolled Dumps</v>
      </c>
      <c r="I56" s="162" t="str">
        <f t="shared" si="2"/>
        <v>Glass</v>
      </c>
      <c r="J56" s="162" t="str">
        <f t="shared" si="3"/>
        <v>Uncontrolled Dumps</v>
      </c>
      <c r="K56" s="163">
        <f>SUMIF('Material Flows'!$B$97:$B$134, 'Export Sankey'!G56, 'Material Flows'!$L$97:$L$134)</f>
        <v>0</v>
      </c>
    </row>
    <row r="57" spans="1:11" ht="13" x14ac:dyDescent="0.15">
      <c r="A57" s="14"/>
      <c r="B57" s="14"/>
      <c r="C57" s="14"/>
      <c r="D57" s="14"/>
      <c r="E57" s="14"/>
      <c r="F57" s="13"/>
      <c r="G57" s="162" t="str">
        <f>'Basic Information'!B75</f>
        <v>Other Inert Waste</v>
      </c>
      <c r="H57" s="162" t="str">
        <f>B21</f>
        <v>Uncontrolled Dumps</v>
      </c>
      <c r="I57" s="162" t="str">
        <f t="shared" si="2"/>
        <v>Other Inert Waste</v>
      </c>
      <c r="J57" s="162" t="str">
        <f t="shared" si="3"/>
        <v>Uncontrolled Dumps</v>
      </c>
      <c r="K57" s="163">
        <f>SUMIF('Material Flows'!$B$97:$B$134, 'Export Sankey'!G57, 'Material Flows'!$L$97:$L$134)</f>
        <v>0</v>
      </c>
    </row>
    <row r="58" spans="1:11" ht="13" x14ac:dyDescent="0.15">
      <c r="A58" s="14"/>
      <c r="B58" s="14"/>
      <c r="C58" s="14"/>
      <c r="D58" s="14"/>
      <c r="E58" s="14"/>
      <c r="F58" s="13"/>
      <c r="G58" s="162" t="str">
        <f>'Basic Information'!B76</f>
        <v>Other Waste</v>
      </c>
      <c r="H58" s="162" t="str">
        <f>B21</f>
        <v>Uncontrolled Dumps</v>
      </c>
      <c r="I58" s="162" t="str">
        <f t="shared" si="2"/>
        <v>Other Waste</v>
      </c>
      <c r="J58" s="162" t="str">
        <f t="shared" si="3"/>
        <v>Uncontrolled Dumps</v>
      </c>
      <c r="K58" s="163">
        <f>SUMIF('Material Flows'!$B$97:$B$134, 'Export Sankey'!G58, 'Material Flows'!$L$97:$L$134)</f>
        <v>0</v>
      </c>
    </row>
    <row r="59" spans="1:11" ht="13" x14ac:dyDescent="0.15">
      <c r="A59" s="14"/>
      <c r="B59" s="14"/>
      <c r="C59" s="14"/>
      <c r="D59" s="14"/>
      <c r="E59" s="14"/>
      <c r="F59" s="13"/>
      <c r="G59" s="162" t="str">
        <f>'Basic Information'!B63</f>
        <v>Paper and Cardboard</v>
      </c>
      <c r="H59" s="162" t="str">
        <f>B22</f>
        <v>Discarded as Litter</v>
      </c>
      <c r="I59" s="162" t="str">
        <f t="shared" si="2"/>
        <v>Paper and Cardboard</v>
      </c>
      <c r="J59" s="162" t="str">
        <f t="shared" si="3"/>
        <v>Discarded as Litter</v>
      </c>
      <c r="K59" s="163">
        <f>SUMIF('Material Flows'!$B$97:$B$134, 'Export Sankey'!G59, 'Material Flows'!$M$97:$M$134)</f>
        <v>0</v>
      </c>
    </row>
    <row r="60" spans="1:11" ht="13" x14ac:dyDescent="0.15">
      <c r="A60" s="14"/>
      <c r="B60" s="14"/>
      <c r="C60" s="14"/>
      <c r="D60" s="14"/>
      <c r="E60" s="14"/>
      <c r="F60" s="13"/>
      <c r="G60" s="162" t="str">
        <f>'Basic Information'!B64</f>
        <v>Textiles</v>
      </c>
      <c r="H60" s="162" t="str">
        <f>B22</f>
        <v>Discarded as Litter</v>
      </c>
      <c r="I60" s="162" t="str">
        <f t="shared" si="2"/>
        <v>Textiles</v>
      </c>
      <c r="J60" s="162" t="str">
        <f t="shared" si="3"/>
        <v>Discarded as Litter</v>
      </c>
      <c r="K60" s="163">
        <f>SUMIF('Material Flows'!$B$97:$B$134, 'Export Sankey'!G60, 'Material Flows'!$M$97:$M$134)</f>
        <v>0</v>
      </c>
    </row>
    <row r="61" spans="1:11" ht="13" x14ac:dyDescent="0.15">
      <c r="A61" s="14"/>
      <c r="B61" s="14"/>
      <c r="C61" s="14"/>
      <c r="D61" s="14"/>
      <c r="E61" s="14"/>
      <c r="F61" s="13"/>
      <c r="G61" s="162" t="str">
        <f>'Basic Information'!B65</f>
        <v>Food Waste</v>
      </c>
      <c r="H61" s="162" t="str">
        <f>B22</f>
        <v>Discarded as Litter</v>
      </c>
      <c r="I61" s="162" t="str">
        <f t="shared" si="2"/>
        <v>Food Waste</v>
      </c>
      <c r="J61" s="162" t="str">
        <f t="shared" si="3"/>
        <v>Discarded as Litter</v>
      </c>
      <c r="K61" s="163">
        <f>SUMIF('Material Flows'!$B$97:$B$134, 'Export Sankey'!G61, 'Material Flows'!$M$97:$M$134)</f>
        <v>0</v>
      </c>
    </row>
    <row r="62" spans="1:11" ht="13" x14ac:dyDescent="0.15">
      <c r="A62" s="14"/>
      <c r="B62" s="14"/>
      <c r="C62" s="14"/>
      <c r="D62" s="14"/>
      <c r="E62" s="14"/>
      <c r="F62" s="13"/>
      <c r="G62" s="162" t="str">
        <f>'Basic Information'!B66</f>
        <v>Wood</v>
      </c>
      <c r="H62" s="162" t="str">
        <f>B22</f>
        <v>Discarded as Litter</v>
      </c>
      <c r="I62" s="162" t="str">
        <f t="shared" si="2"/>
        <v>Wood</v>
      </c>
      <c r="J62" s="162" t="str">
        <f t="shared" si="3"/>
        <v>Discarded as Litter</v>
      </c>
      <c r="K62" s="163">
        <f>SUMIF('Material Flows'!$B$97:$B$134, 'Export Sankey'!G62, 'Material Flows'!$M$97:$M$134)</f>
        <v>0</v>
      </c>
    </row>
    <row r="63" spans="1:11" ht="13" x14ac:dyDescent="0.15">
      <c r="A63" s="14"/>
      <c r="B63" s="14"/>
      <c r="C63" s="14"/>
      <c r="D63" s="14"/>
      <c r="E63" s="14"/>
      <c r="F63" s="13"/>
      <c r="G63" s="162" t="str">
        <f>'Basic Information'!B67</f>
        <v>Garden and Park Waste</v>
      </c>
      <c r="H63" s="162" t="str">
        <f>B22</f>
        <v>Discarded as Litter</v>
      </c>
      <c r="I63" s="162" t="str">
        <f t="shared" si="2"/>
        <v>Garden and Park Waste</v>
      </c>
      <c r="J63" s="162" t="str">
        <f t="shared" si="3"/>
        <v>Discarded as Litter</v>
      </c>
      <c r="K63" s="163">
        <f>SUMIF('Material Flows'!$B$97:$B$134, 'Export Sankey'!G63, 'Material Flows'!$M$97:$M$134)</f>
        <v>0</v>
      </c>
    </row>
    <row r="64" spans="1:11" ht="13" x14ac:dyDescent="0.15">
      <c r="A64" s="14"/>
      <c r="B64" s="14"/>
      <c r="C64" s="14"/>
      <c r="D64" s="14"/>
      <c r="E64" s="14"/>
      <c r="F64" s="13"/>
      <c r="G64" s="162" t="str">
        <f>'Basic Information'!B68</f>
        <v>Nappies</v>
      </c>
      <c r="H64" s="162" t="str">
        <f>B22</f>
        <v>Discarded as Litter</v>
      </c>
      <c r="I64" s="162" t="str">
        <f t="shared" si="2"/>
        <v>Nappies</v>
      </c>
      <c r="J64" s="162" t="str">
        <f t="shared" si="3"/>
        <v>Discarded as Litter</v>
      </c>
      <c r="K64" s="163">
        <f>SUMIF('Material Flows'!$B$97:$B$134, 'Export Sankey'!G64, 'Material Flows'!$M$97:$M$134)</f>
        <v>0</v>
      </c>
    </row>
    <row r="65" spans="1:11" ht="13" x14ac:dyDescent="0.15">
      <c r="A65" s="14"/>
      <c r="B65" s="14"/>
      <c r="C65" s="14"/>
      <c r="D65" s="14"/>
      <c r="E65" s="14"/>
      <c r="F65" s="13"/>
      <c r="G65" s="162" t="str">
        <f>'Basic Information'!B69</f>
        <v>Rubber and Leather</v>
      </c>
      <c r="H65" s="162" t="str">
        <f>B22</f>
        <v>Discarded as Litter</v>
      </c>
      <c r="I65" s="162" t="str">
        <f t="shared" si="2"/>
        <v>Rubber and Leather</v>
      </c>
      <c r="J65" s="162" t="str">
        <f t="shared" si="3"/>
        <v>Discarded as Litter</v>
      </c>
      <c r="K65" s="163">
        <f>SUMIF('Material Flows'!$B$97:$B$134, 'Export Sankey'!G65, 'Material Flows'!$M$97:$M$134)</f>
        <v>0</v>
      </c>
    </row>
    <row r="66" spans="1:11" ht="13" x14ac:dyDescent="0.15">
      <c r="A66" s="14"/>
      <c r="B66" s="14"/>
      <c r="C66" s="14"/>
      <c r="D66" s="14"/>
      <c r="E66" s="14"/>
      <c r="F66" s="13"/>
      <c r="G66" s="162" t="str">
        <f>'Basic Information'!B70</f>
        <v>Plastics</v>
      </c>
      <c r="H66" s="162" t="str">
        <f>B22</f>
        <v>Discarded as Litter</v>
      </c>
      <c r="I66" s="162" t="str">
        <f t="shared" si="2"/>
        <v>Plastics</v>
      </c>
      <c r="J66" s="162" t="str">
        <f t="shared" si="3"/>
        <v>Discarded as Litter</v>
      </c>
      <c r="K66" s="163">
        <f>SUMIF('Material Flows'!$B$97:$B$134, 'Export Sankey'!G66, 'Material Flows'!$M$97:$M$134)</f>
        <v>0</v>
      </c>
    </row>
    <row r="67" spans="1:11" ht="13" x14ac:dyDescent="0.15">
      <c r="A67" s="14"/>
      <c r="B67" s="14"/>
      <c r="C67" s="14"/>
      <c r="D67" s="14"/>
      <c r="E67" s="14"/>
      <c r="F67" s="13"/>
      <c r="G67" s="162" t="str">
        <f>'Basic Information'!B71</f>
        <v>Metal</v>
      </c>
      <c r="H67" s="162" t="str">
        <f>B22</f>
        <v>Discarded as Litter</v>
      </c>
      <c r="I67" s="162" t="str">
        <f t="shared" si="2"/>
        <v>Metal</v>
      </c>
      <c r="J67" s="162" t="str">
        <f t="shared" si="3"/>
        <v>Discarded as Litter</v>
      </c>
      <c r="K67" s="163">
        <f>SUMIF('Material Flows'!$B$97:$B$134, 'Export Sankey'!G67, 'Material Flows'!$M$97:$M$134)</f>
        <v>0</v>
      </c>
    </row>
    <row r="68" spans="1:11" ht="13" x14ac:dyDescent="0.15">
      <c r="A68" s="14"/>
      <c r="B68" s="14"/>
      <c r="C68" s="14"/>
      <c r="D68" s="14"/>
      <c r="E68" s="14"/>
      <c r="F68" s="13"/>
      <c r="G68" s="162" t="str">
        <f>'Basic Information'!B72</f>
        <v>Metal (aluminium)</v>
      </c>
      <c r="H68" s="162" t="str">
        <f>B22</f>
        <v>Discarded as Litter</v>
      </c>
      <c r="I68" s="162" t="str">
        <f t="shared" ref="I68:J72" si="4">G68</f>
        <v>Metal (aluminium)</v>
      </c>
      <c r="J68" s="162" t="str">
        <f t="shared" si="4"/>
        <v>Discarded as Litter</v>
      </c>
      <c r="K68" s="163">
        <f>SUMIF('Material Flows'!$B$97:$B$134, 'Export Sankey'!G68, 'Material Flows'!$M$97:$M$134)</f>
        <v>0</v>
      </c>
    </row>
    <row r="69" spans="1:11" ht="13" x14ac:dyDescent="0.15">
      <c r="A69" s="14"/>
      <c r="B69" s="14"/>
      <c r="C69" s="14"/>
      <c r="D69" s="14"/>
      <c r="E69" s="14"/>
      <c r="F69" s="13"/>
      <c r="G69" s="162" t="str">
        <f>'Basic Information'!B73</f>
        <v>Metal (steel)</v>
      </c>
      <c r="H69" s="162" t="str">
        <f>B22</f>
        <v>Discarded as Litter</v>
      </c>
      <c r="I69" s="162" t="str">
        <f t="shared" si="4"/>
        <v>Metal (steel)</v>
      </c>
      <c r="J69" s="162" t="str">
        <f t="shared" si="4"/>
        <v>Discarded as Litter</v>
      </c>
      <c r="K69" s="163">
        <f>SUMIF('Material Flows'!$B$97:$B$134, 'Export Sankey'!G69, 'Material Flows'!$M$97:$M$134)</f>
        <v>0</v>
      </c>
    </row>
    <row r="70" spans="1:11" ht="13" x14ac:dyDescent="0.15">
      <c r="A70" s="14"/>
      <c r="B70" s="14"/>
      <c r="C70" s="14"/>
      <c r="D70" s="14"/>
      <c r="E70" s="14"/>
      <c r="F70" s="13"/>
      <c r="G70" s="162" t="str">
        <f>'Basic Information'!B74</f>
        <v>Glass</v>
      </c>
      <c r="H70" s="162" t="str">
        <f>B22</f>
        <v>Discarded as Litter</v>
      </c>
      <c r="I70" s="162" t="str">
        <f t="shared" si="4"/>
        <v>Glass</v>
      </c>
      <c r="J70" s="162" t="str">
        <f t="shared" si="4"/>
        <v>Discarded as Litter</v>
      </c>
      <c r="K70" s="163">
        <f>SUMIF('Material Flows'!$B$97:$B$134, 'Export Sankey'!G70, 'Material Flows'!$M$97:$M$134)</f>
        <v>0</v>
      </c>
    </row>
    <row r="71" spans="1:11" ht="13" x14ac:dyDescent="0.15">
      <c r="A71" s="14"/>
      <c r="B71" s="14"/>
      <c r="C71" s="14"/>
      <c r="D71" s="14"/>
      <c r="E71" s="14"/>
      <c r="F71" s="13"/>
      <c r="G71" s="162" t="str">
        <f>'Basic Information'!B75</f>
        <v>Other Inert Waste</v>
      </c>
      <c r="H71" s="162" t="str">
        <f>B22</f>
        <v>Discarded as Litter</v>
      </c>
      <c r="I71" s="162" t="str">
        <f t="shared" si="4"/>
        <v>Other Inert Waste</v>
      </c>
      <c r="J71" s="162" t="str">
        <f t="shared" si="4"/>
        <v>Discarded as Litter</v>
      </c>
      <c r="K71" s="163">
        <f>SUMIF('Material Flows'!$B$97:$B$134, 'Export Sankey'!G71, 'Material Flows'!$M$97:$M$134)</f>
        <v>0</v>
      </c>
    </row>
    <row r="72" spans="1:11" ht="13" x14ac:dyDescent="0.15">
      <c r="A72" s="14"/>
      <c r="B72" s="14"/>
      <c r="C72" s="14"/>
      <c r="D72" s="14"/>
      <c r="E72" s="14"/>
      <c r="F72" s="13"/>
      <c r="G72" s="162" t="str">
        <f>'Basic Information'!B76</f>
        <v>Other Waste</v>
      </c>
      <c r="H72" s="162" t="str">
        <f>B22</f>
        <v>Discarded as Litter</v>
      </c>
      <c r="I72" s="162" t="str">
        <f t="shared" si="4"/>
        <v>Other Waste</v>
      </c>
      <c r="J72" s="162" t="str">
        <f t="shared" si="4"/>
        <v>Discarded as Litter</v>
      </c>
      <c r="K72" s="163">
        <f>SUMIF('Material Flows'!$B$97:$B$134, 'Export Sankey'!G72, 'Material Flows'!$M$97:$M$134)</f>
        <v>0</v>
      </c>
    </row>
    <row r="73" spans="1:11" ht="13" x14ac:dyDescent="0.15">
      <c r="A73" s="14"/>
      <c r="B73" s="14"/>
      <c r="C73" s="14"/>
      <c r="D73" s="14"/>
      <c r="E73" s="14"/>
      <c r="F73" s="13"/>
      <c r="G73" s="162" t="str">
        <f>'Basic Information'!B63</f>
        <v>Paper and Cardboard</v>
      </c>
      <c r="H73" s="162">
        <f>'Material Flows'!$D$95</f>
        <v>0</v>
      </c>
      <c r="I73" s="162" t="str">
        <f t="shared" ref="I73:I136" si="5">G73</f>
        <v>Paper and Cardboard</v>
      </c>
      <c r="J73" s="162">
        <f t="shared" ref="J73:J136" si="6">H73</f>
        <v>0</v>
      </c>
      <c r="K73" s="163">
        <f>IF('Material Flows'!$D$93="Yes", 0, SUMIF('Material Flows'!$B$97:$B$134, 'Export Sankey'!G73, 'Material Flows'!$D$97:$D$134))</f>
        <v>0</v>
      </c>
    </row>
    <row r="74" spans="1:11" ht="13" x14ac:dyDescent="0.15">
      <c r="A74" s="14"/>
      <c r="B74" s="14"/>
      <c r="C74" s="14"/>
      <c r="D74" s="14"/>
      <c r="E74" s="14"/>
      <c r="F74" s="13"/>
      <c r="G74" s="162" t="str">
        <f>'Basic Information'!B64</f>
        <v>Textiles</v>
      </c>
      <c r="H74" s="162">
        <f>'Material Flows'!$D$95</f>
        <v>0</v>
      </c>
      <c r="I74" s="162" t="str">
        <f t="shared" si="5"/>
        <v>Textiles</v>
      </c>
      <c r="J74" s="162">
        <f t="shared" si="6"/>
        <v>0</v>
      </c>
      <c r="K74" s="163">
        <f>IF('Material Flows'!$D$93="Yes", 0, SUMIF('Material Flows'!$B$97:$B$134, 'Export Sankey'!G74, 'Material Flows'!$D$97:$D$134))</f>
        <v>0</v>
      </c>
    </row>
    <row r="75" spans="1:11" ht="13" x14ac:dyDescent="0.15">
      <c r="A75" s="14"/>
      <c r="B75" s="14"/>
      <c r="C75" s="14"/>
      <c r="D75" s="14"/>
      <c r="E75" s="14"/>
      <c r="F75" s="13"/>
      <c r="G75" s="162" t="str">
        <f>'Basic Information'!B65</f>
        <v>Food Waste</v>
      </c>
      <c r="H75" s="162">
        <f>'Material Flows'!$D$95</f>
        <v>0</v>
      </c>
      <c r="I75" s="162" t="str">
        <f t="shared" si="5"/>
        <v>Food Waste</v>
      </c>
      <c r="J75" s="162">
        <f t="shared" si="6"/>
        <v>0</v>
      </c>
      <c r="K75" s="163">
        <f>IF('Material Flows'!$D$93="Yes", 0, SUMIF('Material Flows'!$B$97:$B$134, 'Export Sankey'!G75, 'Material Flows'!$D$97:$D$134))</f>
        <v>0</v>
      </c>
    </row>
    <row r="76" spans="1:11" ht="13" x14ac:dyDescent="0.15">
      <c r="A76" s="14"/>
      <c r="B76" s="14"/>
      <c r="C76" s="14"/>
      <c r="D76" s="14"/>
      <c r="E76" s="14"/>
      <c r="F76" s="13"/>
      <c r="G76" s="162" t="str">
        <f>'Basic Information'!B66</f>
        <v>Wood</v>
      </c>
      <c r="H76" s="162">
        <f>'Material Flows'!$D$95</f>
        <v>0</v>
      </c>
      <c r="I76" s="162" t="str">
        <f t="shared" si="5"/>
        <v>Wood</v>
      </c>
      <c r="J76" s="162">
        <f t="shared" si="6"/>
        <v>0</v>
      </c>
      <c r="K76" s="163">
        <f>IF('Material Flows'!$D$93="Yes", 0, SUMIF('Material Flows'!$B$97:$B$134, 'Export Sankey'!G76, 'Material Flows'!$D$97:$D$134))</f>
        <v>0</v>
      </c>
    </row>
    <row r="77" spans="1:11" ht="13" x14ac:dyDescent="0.15">
      <c r="A77" s="14"/>
      <c r="B77" s="14"/>
      <c r="C77" s="14"/>
      <c r="D77" s="14"/>
      <c r="E77" s="14"/>
      <c r="F77" s="13"/>
      <c r="G77" s="162" t="str">
        <f>'Basic Information'!B67</f>
        <v>Garden and Park Waste</v>
      </c>
      <c r="H77" s="162">
        <f>'Material Flows'!$D$95</f>
        <v>0</v>
      </c>
      <c r="I77" s="162" t="str">
        <f t="shared" si="5"/>
        <v>Garden and Park Waste</v>
      </c>
      <c r="J77" s="162">
        <f t="shared" si="6"/>
        <v>0</v>
      </c>
      <c r="K77" s="163">
        <f>IF('Material Flows'!$D$93="Yes", 0, SUMIF('Material Flows'!$B$97:$B$134, 'Export Sankey'!G77, 'Material Flows'!$D$97:$D$134))</f>
        <v>0</v>
      </c>
    </row>
    <row r="78" spans="1:11" ht="13" x14ac:dyDescent="0.15">
      <c r="A78" s="14"/>
      <c r="B78" s="14"/>
      <c r="C78" s="14"/>
      <c r="D78" s="14"/>
      <c r="E78" s="14"/>
      <c r="F78" s="13"/>
      <c r="G78" s="162" t="str">
        <f>'Basic Information'!B68</f>
        <v>Nappies</v>
      </c>
      <c r="H78" s="162">
        <f>'Material Flows'!$D$95</f>
        <v>0</v>
      </c>
      <c r="I78" s="162" t="str">
        <f t="shared" si="5"/>
        <v>Nappies</v>
      </c>
      <c r="J78" s="162">
        <f t="shared" si="6"/>
        <v>0</v>
      </c>
      <c r="K78" s="163">
        <f>IF('Material Flows'!$D$93="Yes", 0, SUMIF('Material Flows'!$B$97:$B$134, 'Export Sankey'!G78, 'Material Flows'!$D$97:$D$134))</f>
        <v>0</v>
      </c>
    </row>
    <row r="79" spans="1:11" ht="13" x14ac:dyDescent="0.15">
      <c r="A79" s="14"/>
      <c r="B79" s="14"/>
      <c r="C79" s="14"/>
      <c r="D79" s="14"/>
      <c r="E79" s="14"/>
      <c r="F79" s="13"/>
      <c r="G79" s="162" t="str">
        <f>'Basic Information'!B69</f>
        <v>Rubber and Leather</v>
      </c>
      <c r="H79" s="162">
        <f>'Material Flows'!$D$95</f>
        <v>0</v>
      </c>
      <c r="I79" s="162" t="str">
        <f t="shared" si="5"/>
        <v>Rubber and Leather</v>
      </c>
      <c r="J79" s="162">
        <f t="shared" si="6"/>
        <v>0</v>
      </c>
      <c r="K79" s="163">
        <f>IF('Material Flows'!$D$93="Yes", 0, SUMIF('Material Flows'!$B$97:$B$134, 'Export Sankey'!G79, 'Material Flows'!$D$97:$D$134))</f>
        <v>0</v>
      </c>
    </row>
    <row r="80" spans="1:11" ht="13" x14ac:dyDescent="0.15">
      <c r="A80" s="14"/>
      <c r="B80" s="14"/>
      <c r="C80" s="14"/>
      <c r="D80" s="14"/>
      <c r="E80" s="14"/>
      <c r="F80" s="13"/>
      <c r="G80" s="162" t="str">
        <f>'Basic Information'!B70</f>
        <v>Plastics</v>
      </c>
      <c r="H80" s="162">
        <f>'Material Flows'!$D$95</f>
        <v>0</v>
      </c>
      <c r="I80" s="162" t="str">
        <f t="shared" si="5"/>
        <v>Plastics</v>
      </c>
      <c r="J80" s="162">
        <f t="shared" si="6"/>
        <v>0</v>
      </c>
      <c r="K80" s="163">
        <f>IF('Material Flows'!$D$93="Yes", 0, SUMIF('Material Flows'!$B$97:$B$134, 'Export Sankey'!G80, 'Material Flows'!$D$97:$D$134))</f>
        <v>0</v>
      </c>
    </row>
    <row r="81" spans="1:11" ht="13" x14ac:dyDescent="0.15">
      <c r="A81" s="14"/>
      <c r="B81" s="14"/>
      <c r="C81" s="14"/>
      <c r="D81" s="14"/>
      <c r="E81" s="14"/>
      <c r="F81" s="13"/>
      <c r="G81" s="162" t="str">
        <f>'Basic Information'!B71</f>
        <v>Metal</v>
      </c>
      <c r="H81" s="162">
        <f>'Material Flows'!$D$95</f>
        <v>0</v>
      </c>
      <c r="I81" s="162" t="str">
        <f t="shared" si="5"/>
        <v>Metal</v>
      </c>
      <c r="J81" s="162">
        <f t="shared" si="6"/>
        <v>0</v>
      </c>
      <c r="K81" s="163">
        <f>IF('Material Flows'!$D$93="Yes", 0, SUMIF('Material Flows'!$B$97:$B$134, 'Export Sankey'!G81, 'Material Flows'!$D$97:$D$134))</f>
        <v>0</v>
      </c>
    </row>
    <row r="82" spans="1:11" ht="13" x14ac:dyDescent="0.15">
      <c r="A82" s="14"/>
      <c r="B82" s="14"/>
      <c r="C82" s="14"/>
      <c r="D82" s="14"/>
      <c r="E82" s="14"/>
      <c r="F82" s="13"/>
      <c r="G82" s="162" t="str">
        <f>'Basic Information'!B72</f>
        <v>Metal (aluminium)</v>
      </c>
      <c r="H82" s="162">
        <f>'Material Flows'!$D$95</f>
        <v>0</v>
      </c>
      <c r="I82" s="162" t="str">
        <f t="shared" si="5"/>
        <v>Metal (aluminium)</v>
      </c>
      <c r="J82" s="162">
        <f t="shared" si="6"/>
        <v>0</v>
      </c>
      <c r="K82" s="163">
        <f>IF('Material Flows'!$D$93="Yes", 0, SUMIF('Material Flows'!$B$97:$B$134, 'Export Sankey'!G82, 'Material Flows'!$D$97:$D$134))</f>
        <v>0</v>
      </c>
    </row>
    <row r="83" spans="1:11" ht="13" x14ac:dyDescent="0.15">
      <c r="A83" s="14"/>
      <c r="B83" s="14"/>
      <c r="C83" s="14"/>
      <c r="D83" s="14"/>
      <c r="E83" s="14"/>
      <c r="F83" s="13"/>
      <c r="G83" s="162" t="str">
        <f>'Basic Information'!B73</f>
        <v>Metal (steel)</v>
      </c>
      <c r="H83" s="162">
        <f>'Material Flows'!$D$95</f>
        <v>0</v>
      </c>
      <c r="I83" s="162" t="str">
        <f t="shared" si="5"/>
        <v>Metal (steel)</v>
      </c>
      <c r="J83" s="162">
        <f t="shared" si="6"/>
        <v>0</v>
      </c>
      <c r="K83" s="163">
        <f>IF('Material Flows'!$D$93="Yes", 0, SUMIF('Material Flows'!$B$97:$B$134, 'Export Sankey'!G83, 'Material Flows'!$D$97:$D$134))</f>
        <v>0</v>
      </c>
    </row>
    <row r="84" spans="1:11" ht="13" x14ac:dyDescent="0.15">
      <c r="A84" s="14"/>
      <c r="B84" s="14"/>
      <c r="C84" s="14"/>
      <c r="D84" s="14"/>
      <c r="E84" s="14"/>
      <c r="F84" s="13"/>
      <c r="G84" s="162" t="str">
        <f>'Basic Information'!B74</f>
        <v>Glass</v>
      </c>
      <c r="H84" s="162">
        <f>'Material Flows'!$D$95</f>
        <v>0</v>
      </c>
      <c r="I84" s="162" t="str">
        <f t="shared" si="5"/>
        <v>Glass</v>
      </c>
      <c r="J84" s="162">
        <f t="shared" si="6"/>
        <v>0</v>
      </c>
      <c r="K84" s="163">
        <f>IF('Material Flows'!$D$93="Yes", 0, SUMIF('Material Flows'!$B$97:$B$134, 'Export Sankey'!G84, 'Material Flows'!$D$97:$D$134))</f>
        <v>0</v>
      </c>
    </row>
    <row r="85" spans="1:11" ht="13" x14ac:dyDescent="0.15">
      <c r="A85" s="14"/>
      <c r="B85" s="14"/>
      <c r="C85" s="14"/>
      <c r="D85" s="14"/>
      <c r="E85" s="14"/>
      <c r="F85" s="13"/>
      <c r="G85" s="162" t="str">
        <f>'Basic Information'!B75</f>
        <v>Other Inert Waste</v>
      </c>
      <c r="H85" s="162">
        <f>'Material Flows'!$D$95</f>
        <v>0</v>
      </c>
      <c r="I85" s="162" t="str">
        <f t="shared" si="5"/>
        <v>Other Inert Waste</v>
      </c>
      <c r="J85" s="162">
        <f t="shared" si="6"/>
        <v>0</v>
      </c>
      <c r="K85" s="163">
        <f>IF('Material Flows'!$D$93="Yes", 0, SUMIF('Material Flows'!$B$97:$B$134, 'Export Sankey'!G85, 'Material Flows'!$D$97:$D$134))</f>
        <v>0</v>
      </c>
    </row>
    <row r="86" spans="1:11" ht="13" x14ac:dyDescent="0.15">
      <c r="A86" s="14"/>
      <c r="B86" s="14"/>
      <c r="C86" s="14"/>
      <c r="D86" s="14"/>
      <c r="E86" s="14"/>
      <c r="F86" s="13"/>
      <c r="G86" s="162" t="str">
        <f>'Basic Information'!B76</f>
        <v>Other Waste</v>
      </c>
      <c r="H86" s="162">
        <f>'Material Flows'!$D$95</f>
        <v>0</v>
      </c>
      <c r="I86" s="162" t="str">
        <f t="shared" si="5"/>
        <v>Other Waste</v>
      </c>
      <c r="J86" s="162">
        <f t="shared" si="6"/>
        <v>0</v>
      </c>
      <c r="K86" s="163">
        <f>IF('Material Flows'!$D$93="Yes", 0, SUMIF('Material Flows'!$B$97:$B$134, 'Export Sankey'!G86, 'Material Flows'!$D$97:$D$134))</f>
        <v>0</v>
      </c>
    </row>
    <row r="87" spans="1:11" ht="13" x14ac:dyDescent="0.15">
      <c r="A87" s="14"/>
      <c r="B87" s="14"/>
      <c r="C87" s="14"/>
      <c r="D87" s="14"/>
      <c r="E87" s="14"/>
      <c r="F87" s="13"/>
      <c r="G87" s="162" t="str">
        <f>'Basic Information'!B63</f>
        <v>Paper and Cardboard</v>
      </c>
      <c r="H87" s="162">
        <f>'Material Flows'!$E$95</f>
        <v>0</v>
      </c>
      <c r="I87" s="162" t="str">
        <f t="shared" si="5"/>
        <v>Paper and Cardboard</v>
      </c>
      <c r="J87" s="162">
        <f t="shared" si="6"/>
        <v>0</v>
      </c>
      <c r="K87" s="163">
        <f>IF('Material Flows'!$E$93="Yes", 0, SUMIF('Material Flows'!$B$97:$B$134, 'Export Sankey'!G87, 'Material Flows'!$E$97:$E$134))</f>
        <v>0</v>
      </c>
    </row>
    <row r="88" spans="1:11" ht="13" x14ac:dyDescent="0.15">
      <c r="A88" s="14"/>
      <c r="B88" s="14"/>
      <c r="C88" s="14"/>
      <c r="D88" s="14"/>
      <c r="E88" s="14"/>
      <c r="F88" s="13"/>
      <c r="G88" s="162" t="str">
        <f>'Basic Information'!B64</f>
        <v>Textiles</v>
      </c>
      <c r="H88" s="162">
        <f>'Material Flows'!$E$95</f>
        <v>0</v>
      </c>
      <c r="I88" s="162" t="str">
        <f t="shared" si="5"/>
        <v>Textiles</v>
      </c>
      <c r="J88" s="162">
        <f t="shared" si="6"/>
        <v>0</v>
      </c>
      <c r="K88" s="163">
        <f>IF('Material Flows'!$E$93="Yes", 0, SUMIF('Material Flows'!$B$97:$B$134, 'Export Sankey'!G88, 'Material Flows'!$E$97:$E$134))</f>
        <v>0</v>
      </c>
    </row>
    <row r="89" spans="1:11" ht="13" x14ac:dyDescent="0.15">
      <c r="A89" s="14"/>
      <c r="B89" s="14"/>
      <c r="C89" s="14"/>
      <c r="D89" s="14"/>
      <c r="E89" s="14"/>
      <c r="F89" s="13"/>
      <c r="G89" s="162" t="str">
        <f>'Basic Information'!B65</f>
        <v>Food Waste</v>
      </c>
      <c r="H89" s="162">
        <f>'Material Flows'!$E$95</f>
        <v>0</v>
      </c>
      <c r="I89" s="162" t="str">
        <f t="shared" si="5"/>
        <v>Food Waste</v>
      </c>
      <c r="J89" s="162">
        <f t="shared" si="6"/>
        <v>0</v>
      </c>
      <c r="K89" s="163">
        <f>IF('Material Flows'!$E$93="Yes", 0, SUMIF('Material Flows'!$B$97:$B$134, 'Export Sankey'!G89, 'Material Flows'!$E$97:$E$134))</f>
        <v>0</v>
      </c>
    </row>
    <row r="90" spans="1:11" ht="13" x14ac:dyDescent="0.15">
      <c r="A90" s="14"/>
      <c r="B90" s="14"/>
      <c r="C90" s="14"/>
      <c r="D90" s="14"/>
      <c r="E90" s="14"/>
      <c r="F90" s="13"/>
      <c r="G90" s="162" t="str">
        <f>'Basic Information'!B66</f>
        <v>Wood</v>
      </c>
      <c r="H90" s="162">
        <f>'Material Flows'!$E$95</f>
        <v>0</v>
      </c>
      <c r="I90" s="162" t="str">
        <f t="shared" si="5"/>
        <v>Wood</v>
      </c>
      <c r="J90" s="162">
        <f t="shared" si="6"/>
        <v>0</v>
      </c>
      <c r="K90" s="163">
        <f>IF('Material Flows'!$E$93="Yes", 0, SUMIF('Material Flows'!$B$97:$B$134, 'Export Sankey'!G90, 'Material Flows'!$E$97:$E$134))</f>
        <v>0</v>
      </c>
    </row>
    <row r="91" spans="1:11" ht="13" x14ac:dyDescent="0.15">
      <c r="A91" s="14"/>
      <c r="B91" s="14"/>
      <c r="C91" s="14"/>
      <c r="D91" s="14"/>
      <c r="E91" s="14"/>
      <c r="F91" s="13"/>
      <c r="G91" s="162" t="str">
        <f>'Basic Information'!B67</f>
        <v>Garden and Park Waste</v>
      </c>
      <c r="H91" s="162">
        <f>'Material Flows'!$E$95</f>
        <v>0</v>
      </c>
      <c r="I91" s="162" t="str">
        <f t="shared" si="5"/>
        <v>Garden and Park Waste</v>
      </c>
      <c r="J91" s="162">
        <f t="shared" si="6"/>
        <v>0</v>
      </c>
      <c r="K91" s="163">
        <f>IF('Material Flows'!$E$93="Yes", 0, SUMIF('Material Flows'!$B$97:$B$134, 'Export Sankey'!G91, 'Material Flows'!$E$97:$E$134))</f>
        <v>0</v>
      </c>
    </row>
    <row r="92" spans="1:11" ht="13" x14ac:dyDescent="0.15">
      <c r="A92" s="14"/>
      <c r="B92" s="14"/>
      <c r="C92" s="14"/>
      <c r="D92" s="14"/>
      <c r="E92" s="14"/>
      <c r="F92" s="13"/>
      <c r="G92" s="162" t="str">
        <f>'Basic Information'!B68</f>
        <v>Nappies</v>
      </c>
      <c r="H92" s="162">
        <f>'Material Flows'!$E$95</f>
        <v>0</v>
      </c>
      <c r="I92" s="162" t="str">
        <f t="shared" si="5"/>
        <v>Nappies</v>
      </c>
      <c r="J92" s="162">
        <f t="shared" si="6"/>
        <v>0</v>
      </c>
      <c r="K92" s="163">
        <f>IF('Material Flows'!$E$93="Yes", 0, SUMIF('Material Flows'!$B$97:$B$134, 'Export Sankey'!G92, 'Material Flows'!$E$97:$E$134))</f>
        <v>0</v>
      </c>
    </row>
    <row r="93" spans="1:11" ht="13" x14ac:dyDescent="0.15">
      <c r="A93" s="14"/>
      <c r="B93" s="14"/>
      <c r="C93" s="14"/>
      <c r="D93" s="14"/>
      <c r="E93" s="14"/>
      <c r="F93" s="13"/>
      <c r="G93" s="162" t="str">
        <f>'Basic Information'!B69</f>
        <v>Rubber and Leather</v>
      </c>
      <c r="H93" s="162">
        <f>'Material Flows'!$E$95</f>
        <v>0</v>
      </c>
      <c r="I93" s="162" t="str">
        <f t="shared" si="5"/>
        <v>Rubber and Leather</v>
      </c>
      <c r="J93" s="162">
        <f t="shared" si="6"/>
        <v>0</v>
      </c>
      <c r="K93" s="163">
        <f>IF('Material Flows'!$E$93="Yes", 0, SUMIF('Material Flows'!$B$97:$B$134, 'Export Sankey'!G93, 'Material Flows'!$E$97:$E$134))</f>
        <v>0</v>
      </c>
    </row>
    <row r="94" spans="1:11" ht="13" x14ac:dyDescent="0.15">
      <c r="A94" s="14"/>
      <c r="B94" s="14"/>
      <c r="C94" s="14"/>
      <c r="D94" s="14"/>
      <c r="E94" s="14"/>
      <c r="F94" s="13"/>
      <c r="G94" s="162" t="str">
        <f>'Basic Information'!B70</f>
        <v>Plastics</v>
      </c>
      <c r="H94" s="162">
        <f>'Material Flows'!$E$95</f>
        <v>0</v>
      </c>
      <c r="I94" s="162" t="str">
        <f t="shared" si="5"/>
        <v>Plastics</v>
      </c>
      <c r="J94" s="162">
        <f t="shared" si="6"/>
        <v>0</v>
      </c>
      <c r="K94" s="163">
        <f>IF('Material Flows'!$E$93="Yes", 0, SUMIF('Material Flows'!$B$97:$B$134, 'Export Sankey'!G94, 'Material Flows'!$E$97:$E$134))</f>
        <v>0</v>
      </c>
    </row>
    <row r="95" spans="1:11" ht="13" x14ac:dyDescent="0.15">
      <c r="A95" s="14"/>
      <c r="B95" s="14"/>
      <c r="C95" s="14"/>
      <c r="D95" s="14"/>
      <c r="E95" s="14"/>
      <c r="F95" s="13"/>
      <c r="G95" s="162" t="str">
        <f>'Basic Information'!B71</f>
        <v>Metal</v>
      </c>
      <c r="H95" s="162">
        <f>'Material Flows'!$E$95</f>
        <v>0</v>
      </c>
      <c r="I95" s="162" t="str">
        <f t="shared" si="5"/>
        <v>Metal</v>
      </c>
      <c r="J95" s="162">
        <f t="shared" si="6"/>
        <v>0</v>
      </c>
      <c r="K95" s="163">
        <f>IF('Material Flows'!$E$93="Yes", 0, SUMIF('Material Flows'!$B$97:$B$134, 'Export Sankey'!G95, 'Material Flows'!$E$97:$E$134))</f>
        <v>0</v>
      </c>
    </row>
    <row r="96" spans="1:11" ht="13" x14ac:dyDescent="0.15">
      <c r="A96" s="14"/>
      <c r="B96" s="14"/>
      <c r="C96" s="14"/>
      <c r="D96" s="14"/>
      <c r="E96" s="14"/>
      <c r="F96" s="13"/>
      <c r="G96" s="162" t="str">
        <f>'Basic Information'!B72</f>
        <v>Metal (aluminium)</v>
      </c>
      <c r="H96" s="162">
        <f>'Material Flows'!$E$95</f>
        <v>0</v>
      </c>
      <c r="I96" s="162" t="str">
        <f t="shared" si="5"/>
        <v>Metal (aluminium)</v>
      </c>
      <c r="J96" s="162">
        <f t="shared" si="6"/>
        <v>0</v>
      </c>
      <c r="K96" s="163">
        <f>IF('Material Flows'!$E$93="Yes", 0, SUMIF('Material Flows'!$B$97:$B$134, 'Export Sankey'!G96, 'Material Flows'!$E$97:$E$134))</f>
        <v>0</v>
      </c>
    </row>
    <row r="97" spans="1:11" ht="13" x14ac:dyDescent="0.15">
      <c r="A97" s="14"/>
      <c r="B97" s="14"/>
      <c r="C97" s="14"/>
      <c r="D97" s="14"/>
      <c r="E97" s="14"/>
      <c r="F97" s="13"/>
      <c r="G97" s="162" t="str">
        <f>'Basic Information'!B73</f>
        <v>Metal (steel)</v>
      </c>
      <c r="H97" s="162">
        <f>'Material Flows'!$E$95</f>
        <v>0</v>
      </c>
      <c r="I97" s="162" t="str">
        <f t="shared" si="5"/>
        <v>Metal (steel)</v>
      </c>
      <c r="J97" s="162">
        <f t="shared" si="6"/>
        <v>0</v>
      </c>
      <c r="K97" s="163">
        <f>IF('Material Flows'!$E$93="Yes", 0, SUMIF('Material Flows'!$B$97:$B$134, 'Export Sankey'!G97, 'Material Flows'!$E$97:$E$134))</f>
        <v>0</v>
      </c>
    </row>
    <row r="98" spans="1:11" ht="13" x14ac:dyDescent="0.15">
      <c r="A98" s="14"/>
      <c r="B98" s="14"/>
      <c r="C98" s="14"/>
      <c r="D98" s="14"/>
      <c r="E98" s="14"/>
      <c r="F98" s="13"/>
      <c r="G98" s="162" t="str">
        <f>'Basic Information'!B74</f>
        <v>Glass</v>
      </c>
      <c r="H98" s="162">
        <f>'Material Flows'!$E$95</f>
        <v>0</v>
      </c>
      <c r="I98" s="162" t="str">
        <f t="shared" si="5"/>
        <v>Glass</v>
      </c>
      <c r="J98" s="162">
        <f t="shared" si="6"/>
        <v>0</v>
      </c>
      <c r="K98" s="163">
        <f>IF('Material Flows'!$E$93="Yes", 0, SUMIF('Material Flows'!$B$97:$B$134, 'Export Sankey'!G98, 'Material Flows'!$E$97:$E$134))</f>
        <v>0</v>
      </c>
    </row>
    <row r="99" spans="1:11" ht="13" x14ac:dyDescent="0.15">
      <c r="A99" s="14"/>
      <c r="B99" s="14"/>
      <c r="C99" s="14"/>
      <c r="D99" s="14"/>
      <c r="E99" s="14"/>
      <c r="F99" s="13"/>
      <c r="G99" s="162" t="str">
        <f>'Basic Information'!B75</f>
        <v>Other Inert Waste</v>
      </c>
      <c r="H99" s="162">
        <f>'Material Flows'!$E$95</f>
        <v>0</v>
      </c>
      <c r="I99" s="162" t="str">
        <f t="shared" si="5"/>
        <v>Other Inert Waste</v>
      </c>
      <c r="J99" s="162">
        <f t="shared" si="6"/>
        <v>0</v>
      </c>
      <c r="K99" s="163">
        <f>IF('Material Flows'!$E$93="Yes", 0, SUMIF('Material Flows'!$B$97:$B$134, 'Export Sankey'!G99, 'Material Flows'!$E$97:$E$134))</f>
        <v>0</v>
      </c>
    </row>
    <row r="100" spans="1:11" ht="13" x14ac:dyDescent="0.15">
      <c r="A100" s="14"/>
      <c r="B100" s="14"/>
      <c r="C100" s="14"/>
      <c r="D100" s="14"/>
      <c r="E100" s="14"/>
      <c r="F100" s="13"/>
      <c r="G100" s="162" t="str">
        <f>'Basic Information'!B76</f>
        <v>Other Waste</v>
      </c>
      <c r="H100" s="162">
        <f>'Material Flows'!$E$95</f>
        <v>0</v>
      </c>
      <c r="I100" s="162" t="str">
        <f t="shared" si="5"/>
        <v>Other Waste</v>
      </c>
      <c r="J100" s="162">
        <f t="shared" si="6"/>
        <v>0</v>
      </c>
      <c r="K100" s="163">
        <f>IF('Material Flows'!$E$93="Yes", 0, SUMIF('Material Flows'!$B$97:$B$134, 'Export Sankey'!G100, 'Material Flows'!$E$97:$E$134))</f>
        <v>0</v>
      </c>
    </row>
    <row r="101" spans="1:11" ht="13" x14ac:dyDescent="0.15">
      <c r="A101" s="14"/>
      <c r="B101" s="14"/>
      <c r="C101" s="14"/>
      <c r="D101" s="14"/>
      <c r="E101" s="14"/>
      <c r="F101" s="13"/>
      <c r="G101" s="162" t="str">
        <f>'Basic Information'!B63</f>
        <v>Paper and Cardboard</v>
      </c>
      <c r="H101" s="162">
        <f>'Material Flows'!$F$95</f>
        <v>0</v>
      </c>
      <c r="I101" s="162" t="str">
        <f t="shared" si="5"/>
        <v>Paper and Cardboard</v>
      </c>
      <c r="J101" s="162">
        <f t="shared" si="6"/>
        <v>0</v>
      </c>
      <c r="K101" s="163">
        <f>IF('Material Flows'!$F$93="Yes", 0, SUMIF('Material Flows'!$B$97:$B$134, 'Export Sankey'!G101, 'Material Flows'!$F$97:$F$134))</f>
        <v>0</v>
      </c>
    </row>
    <row r="102" spans="1:11" ht="13" x14ac:dyDescent="0.15">
      <c r="A102" s="14"/>
      <c r="B102" s="14"/>
      <c r="C102" s="14"/>
      <c r="D102" s="14"/>
      <c r="E102" s="14"/>
      <c r="F102" s="13"/>
      <c r="G102" s="162" t="str">
        <f>'Basic Information'!B64</f>
        <v>Textiles</v>
      </c>
      <c r="H102" s="162">
        <f>'Material Flows'!$F$95</f>
        <v>0</v>
      </c>
      <c r="I102" s="162" t="str">
        <f t="shared" si="5"/>
        <v>Textiles</v>
      </c>
      <c r="J102" s="162">
        <f t="shared" si="6"/>
        <v>0</v>
      </c>
      <c r="K102" s="163">
        <f>IF('Material Flows'!$F$93="Yes", 0, SUMIF('Material Flows'!$B$97:$B$134, 'Export Sankey'!G102, 'Material Flows'!$F$97:$F$134))</f>
        <v>0</v>
      </c>
    </row>
    <row r="103" spans="1:11" ht="13" x14ac:dyDescent="0.15">
      <c r="A103" s="14"/>
      <c r="B103" s="14"/>
      <c r="C103" s="14"/>
      <c r="D103" s="14"/>
      <c r="E103" s="14"/>
      <c r="F103" s="13"/>
      <c r="G103" s="162" t="str">
        <f>'Basic Information'!B65</f>
        <v>Food Waste</v>
      </c>
      <c r="H103" s="162">
        <f>'Material Flows'!$F$95</f>
        <v>0</v>
      </c>
      <c r="I103" s="162" t="str">
        <f t="shared" si="5"/>
        <v>Food Waste</v>
      </c>
      <c r="J103" s="162">
        <f t="shared" si="6"/>
        <v>0</v>
      </c>
      <c r="K103" s="163">
        <f>IF('Material Flows'!$F$93="Yes", 0, SUMIF('Material Flows'!$B$97:$B$134, 'Export Sankey'!G103, 'Material Flows'!$F$97:$F$134))</f>
        <v>0</v>
      </c>
    </row>
    <row r="104" spans="1:11" ht="13" x14ac:dyDescent="0.15">
      <c r="A104" s="14"/>
      <c r="B104" s="14"/>
      <c r="C104" s="14"/>
      <c r="D104" s="14"/>
      <c r="E104" s="14"/>
      <c r="F104" s="13"/>
      <c r="G104" s="162" t="str">
        <f>'Basic Information'!B66</f>
        <v>Wood</v>
      </c>
      <c r="H104" s="162">
        <f>'Material Flows'!$F$95</f>
        <v>0</v>
      </c>
      <c r="I104" s="162" t="str">
        <f t="shared" si="5"/>
        <v>Wood</v>
      </c>
      <c r="J104" s="162">
        <f t="shared" si="6"/>
        <v>0</v>
      </c>
      <c r="K104" s="163">
        <f>IF('Material Flows'!$F$93="Yes", 0, SUMIF('Material Flows'!$B$97:$B$134, 'Export Sankey'!G104, 'Material Flows'!$F$97:$F$134))</f>
        <v>0</v>
      </c>
    </row>
    <row r="105" spans="1:11" ht="13" x14ac:dyDescent="0.15">
      <c r="A105" s="14"/>
      <c r="B105" s="14"/>
      <c r="C105" s="14"/>
      <c r="D105" s="14"/>
      <c r="E105" s="14"/>
      <c r="F105" s="13"/>
      <c r="G105" s="162" t="str">
        <f>'Basic Information'!B67</f>
        <v>Garden and Park Waste</v>
      </c>
      <c r="H105" s="162">
        <f>'Material Flows'!$F$95</f>
        <v>0</v>
      </c>
      <c r="I105" s="162" t="str">
        <f t="shared" si="5"/>
        <v>Garden and Park Waste</v>
      </c>
      <c r="J105" s="162">
        <f t="shared" si="6"/>
        <v>0</v>
      </c>
      <c r="K105" s="163">
        <f>IF('Material Flows'!$F$93="Yes", 0, SUMIF('Material Flows'!$B$97:$B$134, 'Export Sankey'!G105, 'Material Flows'!$F$97:$F$134))</f>
        <v>0</v>
      </c>
    </row>
    <row r="106" spans="1:11" ht="13" x14ac:dyDescent="0.15">
      <c r="A106" s="14"/>
      <c r="B106" s="14"/>
      <c r="C106" s="14"/>
      <c r="D106" s="14"/>
      <c r="E106" s="14"/>
      <c r="F106" s="13"/>
      <c r="G106" s="162" t="str">
        <f>'Basic Information'!B68</f>
        <v>Nappies</v>
      </c>
      <c r="H106" s="162">
        <f>'Material Flows'!$F$95</f>
        <v>0</v>
      </c>
      <c r="I106" s="162" t="str">
        <f t="shared" si="5"/>
        <v>Nappies</v>
      </c>
      <c r="J106" s="162">
        <f t="shared" si="6"/>
        <v>0</v>
      </c>
      <c r="K106" s="163">
        <f>IF('Material Flows'!$F$93="Yes", 0, SUMIF('Material Flows'!$B$97:$B$134, 'Export Sankey'!G106, 'Material Flows'!$F$97:$F$134))</f>
        <v>0</v>
      </c>
    </row>
    <row r="107" spans="1:11" ht="13" x14ac:dyDescent="0.15">
      <c r="A107" s="14"/>
      <c r="B107" s="14"/>
      <c r="C107" s="14"/>
      <c r="D107" s="14"/>
      <c r="E107" s="14"/>
      <c r="F107" s="13"/>
      <c r="G107" s="162" t="str">
        <f>'Basic Information'!B69</f>
        <v>Rubber and Leather</v>
      </c>
      <c r="H107" s="162">
        <f>'Material Flows'!$F$95</f>
        <v>0</v>
      </c>
      <c r="I107" s="162" t="str">
        <f t="shared" si="5"/>
        <v>Rubber and Leather</v>
      </c>
      <c r="J107" s="162">
        <f t="shared" si="6"/>
        <v>0</v>
      </c>
      <c r="K107" s="163">
        <f>IF('Material Flows'!$F$93="Yes", 0, SUMIF('Material Flows'!$B$97:$B$134, 'Export Sankey'!G107, 'Material Flows'!$F$97:$F$134))</f>
        <v>0</v>
      </c>
    </row>
    <row r="108" spans="1:11" ht="13" x14ac:dyDescent="0.15">
      <c r="A108" s="14"/>
      <c r="B108" s="14"/>
      <c r="C108" s="14"/>
      <c r="D108" s="14"/>
      <c r="E108" s="14"/>
      <c r="F108" s="13"/>
      <c r="G108" s="162" t="str">
        <f>'Basic Information'!B70</f>
        <v>Plastics</v>
      </c>
      <c r="H108" s="162">
        <f>'Material Flows'!$F$95</f>
        <v>0</v>
      </c>
      <c r="I108" s="162" t="str">
        <f t="shared" si="5"/>
        <v>Plastics</v>
      </c>
      <c r="J108" s="162">
        <f t="shared" si="6"/>
        <v>0</v>
      </c>
      <c r="K108" s="163">
        <f>IF('Material Flows'!$F$93="Yes", 0, SUMIF('Material Flows'!$B$97:$B$134, 'Export Sankey'!G108, 'Material Flows'!$F$97:$F$134))</f>
        <v>0</v>
      </c>
    </row>
    <row r="109" spans="1:11" ht="13" x14ac:dyDescent="0.15">
      <c r="A109" s="14"/>
      <c r="B109" s="14"/>
      <c r="C109" s="14"/>
      <c r="D109" s="14"/>
      <c r="E109" s="14"/>
      <c r="F109" s="13"/>
      <c r="G109" s="162" t="str">
        <f>'Basic Information'!B71</f>
        <v>Metal</v>
      </c>
      <c r="H109" s="162">
        <f>'Material Flows'!$F$95</f>
        <v>0</v>
      </c>
      <c r="I109" s="162" t="str">
        <f t="shared" si="5"/>
        <v>Metal</v>
      </c>
      <c r="J109" s="162">
        <f t="shared" si="6"/>
        <v>0</v>
      </c>
      <c r="K109" s="163">
        <f>IF('Material Flows'!$F$93="Yes", 0, SUMIF('Material Flows'!$B$97:$B$134, 'Export Sankey'!G109, 'Material Flows'!$F$97:$F$134))</f>
        <v>0</v>
      </c>
    </row>
    <row r="110" spans="1:11" ht="13" x14ac:dyDescent="0.15">
      <c r="A110" s="14"/>
      <c r="B110" s="14"/>
      <c r="C110" s="14"/>
      <c r="D110" s="14"/>
      <c r="E110" s="14"/>
      <c r="F110" s="13"/>
      <c r="G110" s="162" t="str">
        <f>'Basic Information'!B72</f>
        <v>Metal (aluminium)</v>
      </c>
      <c r="H110" s="162">
        <f>'Material Flows'!$F$95</f>
        <v>0</v>
      </c>
      <c r="I110" s="162" t="str">
        <f t="shared" si="5"/>
        <v>Metal (aluminium)</v>
      </c>
      <c r="J110" s="162">
        <f t="shared" si="6"/>
        <v>0</v>
      </c>
      <c r="K110" s="163">
        <f>IF('Material Flows'!$F$93="Yes", 0, SUMIF('Material Flows'!$B$97:$B$134, 'Export Sankey'!G110, 'Material Flows'!$F$97:$F$134))</f>
        <v>0</v>
      </c>
    </row>
    <row r="111" spans="1:11" ht="13" x14ac:dyDescent="0.15">
      <c r="A111" s="14"/>
      <c r="B111" s="14"/>
      <c r="C111" s="14"/>
      <c r="D111" s="14"/>
      <c r="E111" s="14"/>
      <c r="F111" s="13"/>
      <c r="G111" s="162" t="str">
        <f>'Basic Information'!B73</f>
        <v>Metal (steel)</v>
      </c>
      <c r="H111" s="162">
        <f>'Material Flows'!$F$95</f>
        <v>0</v>
      </c>
      <c r="I111" s="162" t="str">
        <f t="shared" si="5"/>
        <v>Metal (steel)</v>
      </c>
      <c r="J111" s="162">
        <f t="shared" si="6"/>
        <v>0</v>
      </c>
      <c r="K111" s="163">
        <f>IF('Material Flows'!$F$93="Yes", 0, SUMIF('Material Flows'!$B$97:$B$134, 'Export Sankey'!G111, 'Material Flows'!$F$97:$F$134))</f>
        <v>0</v>
      </c>
    </row>
    <row r="112" spans="1:11" ht="13" x14ac:dyDescent="0.15">
      <c r="A112" s="14"/>
      <c r="B112" s="14"/>
      <c r="C112" s="14"/>
      <c r="D112" s="14"/>
      <c r="E112" s="14"/>
      <c r="F112" s="13"/>
      <c r="G112" s="162" t="str">
        <f>'Basic Information'!B74</f>
        <v>Glass</v>
      </c>
      <c r="H112" s="162">
        <f>'Material Flows'!$F$95</f>
        <v>0</v>
      </c>
      <c r="I112" s="162" t="str">
        <f t="shared" si="5"/>
        <v>Glass</v>
      </c>
      <c r="J112" s="162">
        <f t="shared" si="6"/>
        <v>0</v>
      </c>
      <c r="K112" s="163">
        <f>IF('Material Flows'!$F$93="Yes", 0, SUMIF('Material Flows'!$B$97:$B$134, 'Export Sankey'!G112, 'Material Flows'!$F$97:$F$134))</f>
        <v>0</v>
      </c>
    </row>
    <row r="113" spans="1:11" ht="13" x14ac:dyDescent="0.15">
      <c r="A113" s="14"/>
      <c r="B113" s="14"/>
      <c r="C113" s="14"/>
      <c r="D113" s="14"/>
      <c r="E113" s="14"/>
      <c r="F113" s="13"/>
      <c r="G113" s="162" t="str">
        <f>'Basic Information'!B75</f>
        <v>Other Inert Waste</v>
      </c>
      <c r="H113" s="162">
        <f>'Material Flows'!$F$95</f>
        <v>0</v>
      </c>
      <c r="I113" s="162" t="str">
        <f t="shared" si="5"/>
        <v>Other Inert Waste</v>
      </c>
      <c r="J113" s="162">
        <f t="shared" si="6"/>
        <v>0</v>
      </c>
      <c r="K113" s="163">
        <f>IF('Material Flows'!$F$93="Yes", 0, SUMIF('Material Flows'!$B$97:$B$134, 'Export Sankey'!G113, 'Material Flows'!$F$97:$F$134))</f>
        <v>0</v>
      </c>
    </row>
    <row r="114" spans="1:11" ht="13" x14ac:dyDescent="0.15">
      <c r="A114" s="14"/>
      <c r="B114" s="14"/>
      <c r="C114" s="14"/>
      <c r="D114" s="14"/>
      <c r="E114" s="14"/>
      <c r="F114" s="13"/>
      <c r="G114" s="162" t="str">
        <f>'Basic Information'!B76</f>
        <v>Other Waste</v>
      </c>
      <c r="H114" s="162">
        <f>'Material Flows'!$F$95</f>
        <v>0</v>
      </c>
      <c r="I114" s="162" t="str">
        <f t="shared" si="5"/>
        <v>Other Waste</v>
      </c>
      <c r="J114" s="162">
        <f t="shared" si="6"/>
        <v>0</v>
      </c>
      <c r="K114" s="163">
        <f>IF('Material Flows'!$F$93="Yes", 0, SUMIF('Material Flows'!$B$97:$B$134, 'Export Sankey'!G114, 'Material Flows'!$F$97:$F$134))</f>
        <v>0</v>
      </c>
    </row>
    <row r="115" spans="1:11" ht="13" x14ac:dyDescent="0.15">
      <c r="A115" s="14"/>
      <c r="B115" s="14"/>
      <c r="C115" s="14"/>
      <c r="D115" s="14"/>
      <c r="E115" s="14"/>
      <c r="F115" s="13"/>
      <c r="G115" s="162" t="str">
        <f>'Basic Information'!B63</f>
        <v>Paper and Cardboard</v>
      </c>
      <c r="H115" s="162">
        <f>'Material Flows'!$G$95</f>
        <v>0</v>
      </c>
      <c r="I115" s="162" t="str">
        <f t="shared" si="5"/>
        <v>Paper and Cardboard</v>
      </c>
      <c r="J115" s="162">
        <f t="shared" si="6"/>
        <v>0</v>
      </c>
      <c r="K115" s="163">
        <f>IF('Material Flows'!$G$93="Yes", 0, SUMIF('Material Flows'!$B$97:$B$134, 'Export Sankey'!G115, 'Material Flows'!$G$97:$G$134))</f>
        <v>0</v>
      </c>
    </row>
    <row r="116" spans="1:11" ht="13" x14ac:dyDescent="0.15">
      <c r="A116" s="14"/>
      <c r="B116" s="14"/>
      <c r="C116" s="14"/>
      <c r="D116" s="14"/>
      <c r="E116" s="14"/>
      <c r="F116" s="13"/>
      <c r="G116" s="162" t="str">
        <f>'Basic Information'!B64</f>
        <v>Textiles</v>
      </c>
      <c r="H116" s="162">
        <f>'Material Flows'!$G$95</f>
        <v>0</v>
      </c>
      <c r="I116" s="162" t="str">
        <f t="shared" si="5"/>
        <v>Textiles</v>
      </c>
      <c r="J116" s="162">
        <f t="shared" si="6"/>
        <v>0</v>
      </c>
      <c r="K116" s="163">
        <f>IF('Material Flows'!$G$93="Yes", 0, SUMIF('Material Flows'!$B$97:$B$134, 'Export Sankey'!G116, 'Material Flows'!$G$97:$G$134))</f>
        <v>0</v>
      </c>
    </row>
    <row r="117" spans="1:11" ht="13" x14ac:dyDescent="0.15">
      <c r="A117" s="14"/>
      <c r="B117" s="14"/>
      <c r="C117" s="14"/>
      <c r="D117" s="14"/>
      <c r="E117" s="14"/>
      <c r="F117" s="13"/>
      <c r="G117" s="162" t="str">
        <f>'Basic Information'!B65</f>
        <v>Food Waste</v>
      </c>
      <c r="H117" s="162">
        <f>'Material Flows'!$G$95</f>
        <v>0</v>
      </c>
      <c r="I117" s="162" t="str">
        <f t="shared" si="5"/>
        <v>Food Waste</v>
      </c>
      <c r="J117" s="162">
        <f t="shared" si="6"/>
        <v>0</v>
      </c>
      <c r="K117" s="163">
        <f>IF('Material Flows'!$G$93="Yes", 0, SUMIF('Material Flows'!$B$97:$B$134, 'Export Sankey'!G117, 'Material Flows'!$G$97:$G$134))</f>
        <v>0</v>
      </c>
    </row>
    <row r="118" spans="1:11" ht="13" x14ac:dyDescent="0.15">
      <c r="A118" s="14"/>
      <c r="B118" s="14"/>
      <c r="C118" s="14"/>
      <c r="D118" s="14"/>
      <c r="E118" s="14"/>
      <c r="F118" s="13"/>
      <c r="G118" s="162" t="str">
        <f>'Basic Information'!B66</f>
        <v>Wood</v>
      </c>
      <c r="H118" s="162">
        <f>'Material Flows'!$G$95</f>
        <v>0</v>
      </c>
      <c r="I118" s="162" t="str">
        <f t="shared" si="5"/>
        <v>Wood</v>
      </c>
      <c r="J118" s="162">
        <f t="shared" si="6"/>
        <v>0</v>
      </c>
      <c r="K118" s="163">
        <f>IF('Material Flows'!$G$93="Yes", 0, SUMIF('Material Flows'!$B$97:$B$134, 'Export Sankey'!G118, 'Material Flows'!$G$97:$G$134))</f>
        <v>0</v>
      </c>
    </row>
    <row r="119" spans="1:11" ht="13" x14ac:dyDescent="0.15">
      <c r="A119" s="14"/>
      <c r="B119" s="14"/>
      <c r="C119" s="14"/>
      <c r="D119" s="14"/>
      <c r="E119" s="14"/>
      <c r="F119" s="13"/>
      <c r="G119" s="162" t="str">
        <f>'Basic Information'!B67</f>
        <v>Garden and Park Waste</v>
      </c>
      <c r="H119" s="162">
        <f>'Material Flows'!$G$95</f>
        <v>0</v>
      </c>
      <c r="I119" s="162" t="str">
        <f t="shared" si="5"/>
        <v>Garden and Park Waste</v>
      </c>
      <c r="J119" s="162">
        <f t="shared" si="6"/>
        <v>0</v>
      </c>
      <c r="K119" s="163">
        <f>IF('Material Flows'!$G$93="Yes", 0, SUMIF('Material Flows'!$B$97:$B$134, 'Export Sankey'!G119, 'Material Flows'!$G$97:$G$134))</f>
        <v>0</v>
      </c>
    </row>
    <row r="120" spans="1:11" ht="13" x14ac:dyDescent="0.15">
      <c r="A120" s="14"/>
      <c r="B120" s="14"/>
      <c r="C120" s="14"/>
      <c r="D120" s="14"/>
      <c r="E120" s="14"/>
      <c r="F120" s="13"/>
      <c r="G120" s="162" t="str">
        <f>'Basic Information'!B68</f>
        <v>Nappies</v>
      </c>
      <c r="H120" s="162">
        <f>'Material Flows'!$G$95</f>
        <v>0</v>
      </c>
      <c r="I120" s="162" t="str">
        <f t="shared" si="5"/>
        <v>Nappies</v>
      </c>
      <c r="J120" s="162">
        <f t="shared" si="6"/>
        <v>0</v>
      </c>
      <c r="K120" s="163">
        <f>IF('Material Flows'!$G$93="Yes", 0, SUMIF('Material Flows'!$B$97:$B$134, 'Export Sankey'!G120, 'Material Flows'!$G$97:$G$134))</f>
        <v>0</v>
      </c>
    </row>
    <row r="121" spans="1:11" ht="13" x14ac:dyDescent="0.15">
      <c r="A121" s="14"/>
      <c r="B121" s="14"/>
      <c r="C121" s="14"/>
      <c r="D121" s="14"/>
      <c r="E121" s="14"/>
      <c r="F121" s="13"/>
      <c r="G121" s="162" t="str">
        <f>'Basic Information'!B69</f>
        <v>Rubber and Leather</v>
      </c>
      <c r="H121" s="162">
        <f>'Material Flows'!$G$95</f>
        <v>0</v>
      </c>
      <c r="I121" s="162" t="str">
        <f t="shared" si="5"/>
        <v>Rubber and Leather</v>
      </c>
      <c r="J121" s="162">
        <f t="shared" si="6"/>
        <v>0</v>
      </c>
      <c r="K121" s="163">
        <f>IF('Material Flows'!$G$93="Yes", 0, SUMIF('Material Flows'!$B$97:$B$134, 'Export Sankey'!G121, 'Material Flows'!$G$97:$G$134))</f>
        <v>0</v>
      </c>
    </row>
    <row r="122" spans="1:11" ht="13" x14ac:dyDescent="0.15">
      <c r="A122" s="14"/>
      <c r="B122" s="14"/>
      <c r="C122" s="14"/>
      <c r="D122" s="14"/>
      <c r="E122" s="14"/>
      <c r="F122" s="13"/>
      <c r="G122" s="162" t="str">
        <f>'Basic Information'!B70</f>
        <v>Plastics</v>
      </c>
      <c r="H122" s="162">
        <f>'Material Flows'!$G$95</f>
        <v>0</v>
      </c>
      <c r="I122" s="162" t="str">
        <f t="shared" si="5"/>
        <v>Plastics</v>
      </c>
      <c r="J122" s="162">
        <f t="shared" si="6"/>
        <v>0</v>
      </c>
      <c r="K122" s="163">
        <f>IF('Material Flows'!$G$93="Yes", 0, SUMIF('Material Flows'!$B$97:$B$134, 'Export Sankey'!G122, 'Material Flows'!$G$97:$G$134))</f>
        <v>0</v>
      </c>
    </row>
    <row r="123" spans="1:11" ht="13" x14ac:dyDescent="0.15">
      <c r="A123" s="14"/>
      <c r="B123" s="14"/>
      <c r="C123" s="14"/>
      <c r="D123" s="14"/>
      <c r="E123" s="14"/>
      <c r="F123" s="13"/>
      <c r="G123" s="162" t="str">
        <f>'Basic Information'!B71</f>
        <v>Metal</v>
      </c>
      <c r="H123" s="162">
        <f>'Material Flows'!$G$95</f>
        <v>0</v>
      </c>
      <c r="I123" s="162" t="str">
        <f t="shared" si="5"/>
        <v>Metal</v>
      </c>
      <c r="J123" s="162">
        <f t="shared" si="6"/>
        <v>0</v>
      </c>
      <c r="K123" s="163">
        <f>IF('Material Flows'!$G$93="Yes", 0, SUMIF('Material Flows'!$B$97:$B$134, 'Export Sankey'!G123, 'Material Flows'!$G$97:$G$134))</f>
        <v>0</v>
      </c>
    </row>
    <row r="124" spans="1:11" ht="13" x14ac:dyDescent="0.15">
      <c r="A124" s="14"/>
      <c r="B124" s="14"/>
      <c r="C124" s="14"/>
      <c r="D124" s="14"/>
      <c r="E124" s="14"/>
      <c r="F124" s="13"/>
      <c r="G124" s="162" t="str">
        <f>'Basic Information'!B72</f>
        <v>Metal (aluminium)</v>
      </c>
      <c r="H124" s="162">
        <f>'Material Flows'!$G$95</f>
        <v>0</v>
      </c>
      <c r="I124" s="162" t="str">
        <f t="shared" si="5"/>
        <v>Metal (aluminium)</v>
      </c>
      <c r="J124" s="162">
        <f t="shared" si="6"/>
        <v>0</v>
      </c>
      <c r="K124" s="163">
        <f>IF('Material Flows'!$G$93="Yes", 0, SUMIF('Material Flows'!$B$97:$B$134, 'Export Sankey'!G124, 'Material Flows'!$G$97:$G$134))</f>
        <v>0</v>
      </c>
    </row>
    <row r="125" spans="1:11" ht="13" x14ac:dyDescent="0.15">
      <c r="A125" s="14"/>
      <c r="B125" s="14"/>
      <c r="C125" s="14"/>
      <c r="D125" s="14"/>
      <c r="E125" s="14"/>
      <c r="F125" s="13"/>
      <c r="G125" s="162" t="str">
        <f>'Basic Information'!B73</f>
        <v>Metal (steel)</v>
      </c>
      <c r="H125" s="162">
        <f>'Material Flows'!$G$95</f>
        <v>0</v>
      </c>
      <c r="I125" s="162" t="str">
        <f t="shared" si="5"/>
        <v>Metal (steel)</v>
      </c>
      <c r="J125" s="162">
        <f t="shared" si="6"/>
        <v>0</v>
      </c>
      <c r="K125" s="163">
        <f>IF('Material Flows'!$G$93="Yes", 0, SUMIF('Material Flows'!$B$97:$B$134, 'Export Sankey'!G125, 'Material Flows'!$G$97:$G$134))</f>
        <v>0</v>
      </c>
    </row>
    <row r="126" spans="1:11" ht="13" x14ac:dyDescent="0.15">
      <c r="A126" s="14"/>
      <c r="B126" s="14"/>
      <c r="C126" s="14"/>
      <c r="D126" s="14"/>
      <c r="E126" s="14"/>
      <c r="F126" s="13"/>
      <c r="G126" s="162" t="str">
        <f>'Basic Information'!B74</f>
        <v>Glass</v>
      </c>
      <c r="H126" s="162">
        <f>'Material Flows'!$G$95</f>
        <v>0</v>
      </c>
      <c r="I126" s="162" t="str">
        <f t="shared" si="5"/>
        <v>Glass</v>
      </c>
      <c r="J126" s="162">
        <f t="shared" si="6"/>
        <v>0</v>
      </c>
      <c r="K126" s="163">
        <f>IF('Material Flows'!$G$93="Yes", 0, SUMIF('Material Flows'!$B$97:$B$134, 'Export Sankey'!G126, 'Material Flows'!$G$97:$G$134))</f>
        <v>0</v>
      </c>
    </row>
    <row r="127" spans="1:11" ht="13" x14ac:dyDescent="0.15">
      <c r="A127" s="14"/>
      <c r="B127" s="14"/>
      <c r="C127" s="14"/>
      <c r="D127" s="14"/>
      <c r="E127" s="14"/>
      <c r="F127" s="13"/>
      <c r="G127" s="162" t="str">
        <f>'Basic Information'!B75</f>
        <v>Other Inert Waste</v>
      </c>
      <c r="H127" s="162">
        <f>'Material Flows'!$G$95</f>
        <v>0</v>
      </c>
      <c r="I127" s="162" t="str">
        <f t="shared" si="5"/>
        <v>Other Inert Waste</v>
      </c>
      <c r="J127" s="162">
        <f t="shared" si="6"/>
        <v>0</v>
      </c>
      <c r="K127" s="163">
        <f>IF('Material Flows'!$G$93="Yes", 0, SUMIF('Material Flows'!$B$97:$B$134, 'Export Sankey'!G127, 'Material Flows'!$G$97:$G$134))</f>
        <v>0</v>
      </c>
    </row>
    <row r="128" spans="1:11" ht="13" x14ac:dyDescent="0.15">
      <c r="A128" s="14"/>
      <c r="B128" s="14"/>
      <c r="C128" s="14"/>
      <c r="D128" s="14"/>
      <c r="E128" s="14"/>
      <c r="F128" s="13"/>
      <c r="G128" s="162" t="str">
        <f>'Basic Information'!B76</f>
        <v>Other Waste</v>
      </c>
      <c r="H128" s="162">
        <f>'Material Flows'!$G$95</f>
        <v>0</v>
      </c>
      <c r="I128" s="162" t="str">
        <f t="shared" si="5"/>
        <v>Other Waste</v>
      </c>
      <c r="J128" s="162">
        <f t="shared" si="6"/>
        <v>0</v>
      </c>
      <c r="K128" s="163">
        <f>IF('Material Flows'!$G$93="Yes", 0, SUMIF('Material Flows'!$B$97:$B$134, 'Export Sankey'!G128, 'Material Flows'!$G$97:$G$134))</f>
        <v>0</v>
      </c>
    </row>
    <row r="129" spans="1:11" ht="13" x14ac:dyDescent="0.15">
      <c r="A129" s="14"/>
      <c r="B129" s="14"/>
      <c r="C129" s="14"/>
      <c r="D129" s="14"/>
      <c r="E129" s="14"/>
      <c r="F129" s="13"/>
      <c r="G129" s="162" t="str">
        <f>'Basic Information'!B63</f>
        <v>Paper and Cardboard</v>
      </c>
      <c r="H129" s="162">
        <f>'Material Flows'!$H$95</f>
        <v>0</v>
      </c>
      <c r="I129" s="162" t="str">
        <f t="shared" si="5"/>
        <v>Paper and Cardboard</v>
      </c>
      <c r="J129" s="162">
        <f t="shared" si="6"/>
        <v>0</v>
      </c>
      <c r="K129" s="163">
        <f>IF('Material Flows'!$H$93="Yes", 0, SUMIF('Material Flows'!$B$97:$B$134, 'Export Sankey'!G129, 'Material Flows'!$H$97:$H$134))</f>
        <v>0</v>
      </c>
    </row>
    <row r="130" spans="1:11" ht="13" x14ac:dyDescent="0.15">
      <c r="A130" s="14"/>
      <c r="B130" s="14"/>
      <c r="C130" s="14"/>
      <c r="D130" s="14"/>
      <c r="E130" s="14"/>
      <c r="F130" s="13"/>
      <c r="G130" s="162" t="str">
        <f>'Basic Information'!B64</f>
        <v>Textiles</v>
      </c>
      <c r="H130" s="162">
        <f>'Material Flows'!$H$95</f>
        <v>0</v>
      </c>
      <c r="I130" s="162" t="str">
        <f t="shared" si="5"/>
        <v>Textiles</v>
      </c>
      <c r="J130" s="162">
        <f t="shared" si="6"/>
        <v>0</v>
      </c>
      <c r="K130" s="163">
        <f>IF('Material Flows'!$H$93="Yes", 0, SUMIF('Material Flows'!$B$97:$B$134, 'Export Sankey'!G130, 'Material Flows'!$H$97:$H$134))</f>
        <v>0</v>
      </c>
    </row>
    <row r="131" spans="1:11" ht="13" x14ac:dyDescent="0.15">
      <c r="A131" s="14"/>
      <c r="B131" s="14"/>
      <c r="C131" s="14"/>
      <c r="D131" s="14"/>
      <c r="E131" s="14"/>
      <c r="F131" s="13"/>
      <c r="G131" s="162" t="str">
        <f>'Basic Information'!B65</f>
        <v>Food Waste</v>
      </c>
      <c r="H131" s="162">
        <f>'Material Flows'!$H$95</f>
        <v>0</v>
      </c>
      <c r="I131" s="162" t="str">
        <f t="shared" si="5"/>
        <v>Food Waste</v>
      </c>
      <c r="J131" s="162">
        <f t="shared" si="6"/>
        <v>0</v>
      </c>
      <c r="K131" s="163">
        <f>IF('Material Flows'!$H$93="Yes", 0, SUMIF('Material Flows'!$B$97:$B$134, 'Export Sankey'!G131, 'Material Flows'!$H$97:$H$134))</f>
        <v>0</v>
      </c>
    </row>
    <row r="132" spans="1:11" ht="13" x14ac:dyDescent="0.15">
      <c r="A132" s="14"/>
      <c r="B132" s="14"/>
      <c r="C132" s="14"/>
      <c r="D132" s="14"/>
      <c r="E132" s="14"/>
      <c r="F132" s="13"/>
      <c r="G132" s="162" t="str">
        <f>'Basic Information'!B66</f>
        <v>Wood</v>
      </c>
      <c r="H132" s="162">
        <f>'Material Flows'!$H$95</f>
        <v>0</v>
      </c>
      <c r="I132" s="162" t="str">
        <f t="shared" si="5"/>
        <v>Wood</v>
      </c>
      <c r="J132" s="162">
        <f t="shared" si="6"/>
        <v>0</v>
      </c>
      <c r="K132" s="163">
        <f>IF('Material Flows'!$H$93="Yes", 0, SUMIF('Material Flows'!$B$97:$B$134, 'Export Sankey'!G132, 'Material Flows'!$H$97:$H$134))</f>
        <v>0</v>
      </c>
    </row>
    <row r="133" spans="1:11" ht="13" x14ac:dyDescent="0.15">
      <c r="A133" s="14"/>
      <c r="B133" s="14"/>
      <c r="C133" s="14"/>
      <c r="D133" s="14"/>
      <c r="E133" s="14"/>
      <c r="F133" s="13"/>
      <c r="G133" s="162" t="str">
        <f>'Basic Information'!B67</f>
        <v>Garden and Park Waste</v>
      </c>
      <c r="H133" s="162">
        <f>'Material Flows'!$H$95</f>
        <v>0</v>
      </c>
      <c r="I133" s="162" t="str">
        <f t="shared" si="5"/>
        <v>Garden and Park Waste</v>
      </c>
      <c r="J133" s="162">
        <f t="shared" si="6"/>
        <v>0</v>
      </c>
      <c r="K133" s="163">
        <f>IF('Material Flows'!$H$93="Yes", 0, SUMIF('Material Flows'!$B$97:$B$134, 'Export Sankey'!G133, 'Material Flows'!$H$97:$H$134))</f>
        <v>0</v>
      </c>
    </row>
    <row r="134" spans="1:11" ht="13" x14ac:dyDescent="0.15">
      <c r="A134" s="14"/>
      <c r="B134" s="14"/>
      <c r="C134" s="14"/>
      <c r="D134" s="14"/>
      <c r="E134" s="14"/>
      <c r="F134" s="13"/>
      <c r="G134" s="162" t="str">
        <f>'Basic Information'!B68</f>
        <v>Nappies</v>
      </c>
      <c r="H134" s="162">
        <f>'Material Flows'!$H$95</f>
        <v>0</v>
      </c>
      <c r="I134" s="162" t="str">
        <f t="shared" si="5"/>
        <v>Nappies</v>
      </c>
      <c r="J134" s="162">
        <f t="shared" si="6"/>
        <v>0</v>
      </c>
      <c r="K134" s="163">
        <f>IF('Material Flows'!$H$93="Yes", 0, SUMIF('Material Flows'!$B$97:$B$134, 'Export Sankey'!G134, 'Material Flows'!$H$97:$H$134))</f>
        <v>0</v>
      </c>
    </row>
    <row r="135" spans="1:11" ht="13" x14ac:dyDescent="0.15">
      <c r="A135" s="14"/>
      <c r="B135" s="14"/>
      <c r="C135" s="14"/>
      <c r="D135" s="14"/>
      <c r="E135" s="14"/>
      <c r="F135" s="13"/>
      <c r="G135" s="162" t="str">
        <f>'Basic Information'!B69</f>
        <v>Rubber and Leather</v>
      </c>
      <c r="H135" s="162">
        <f>'Material Flows'!$H$95</f>
        <v>0</v>
      </c>
      <c r="I135" s="162" t="str">
        <f t="shared" si="5"/>
        <v>Rubber and Leather</v>
      </c>
      <c r="J135" s="162">
        <f t="shared" si="6"/>
        <v>0</v>
      </c>
      <c r="K135" s="163">
        <f>IF('Material Flows'!$H$93="Yes", 0, SUMIF('Material Flows'!$B$97:$B$134, 'Export Sankey'!G135, 'Material Flows'!$H$97:$H$134))</f>
        <v>0</v>
      </c>
    </row>
    <row r="136" spans="1:11" ht="13" x14ac:dyDescent="0.15">
      <c r="A136" s="14"/>
      <c r="B136" s="14"/>
      <c r="C136" s="14"/>
      <c r="D136" s="14"/>
      <c r="E136" s="14"/>
      <c r="F136" s="13"/>
      <c r="G136" s="162" t="str">
        <f>'Basic Information'!B70</f>
        <v>Plastics</v>
      </c>
      <c r="H136" s="162">
        <f>'Material Flows'!$H$95</f>
        <v>0</v>
      </c>
      <c r="I136" s="162" t="str">
        <f t="shared" si="5"/>
        <v>Plastics</v>
      </c>
      <c r="J136" s="162">
        <f t="shared" si="6"/>
        <v>0</v>
      </c>
      <c r="K136" s="163">
        <f>IF('Material Flows'!$H$93="Yes", 0, SUMIF('Material Flows'!$B$97:$B$134, 'Export Sankey'!G136, 'Material Flows'!$H$97:$H$134))</f>
        <v>0</v>
      </c>
    </row>
    <row r="137" spans="1:11" ht="13" x14ac:dyDescent="0.15">
      <c r="A137" s="14"/>
      <c r="B137" s="14"/>
      <c r="C137" s="14"/>
      <c r="D137" s="14"/>
      <c r="E137" s="14"/>
      <c r="F137" s="13"/>
      <c r="G137" s="162" t="str">
        <f>'Basic Information'!B71</f>
        <v>Metal</v>
      </c>
      <c r="H137" s="162">
        <f>'Material Flows'!$H$95</f>
        <v>0</v>
      </c>
      <c r="I137" s="162" t="str">
        <f t="shared" ref="I137:I142" si="7">G137</f>
        <v>Metal</v>
      </c>
      <c r="J137" s="162">
        <f t="shared" ref="J137:J142" si="8">H137</f>
        <v>0</v>
      </c>
      <c r="K137" s="163">
        <f>IF('Material Flows'!$H$93="Yes", 0, SUMIF('Material Flows'!$B$97:$B$134, 'Export Sankey'!G137, 'Material Flows'!$H$97:$H$134))</f>
        <v>0</v>
      </c>
    </row>
    <row r="138" spans="1:11" ht="13" x14ac:dyDescent="0.15">
      <c r="A138" s="14"/>
      <c r="B138" s="14"/>
      <c r="C138" s="14"/>
      <c r="D138" s="14"/>
      <c r="E138" s="14"/>
      <c r="F138" s="13"/>
      <c r="G138" s="162" t="str">
        <f>'Basic Information'!B72</f>
        <v>Metal (aluminium)</v>
      </c>
      <c r="H138" s="162">
        <f>'Material Flows'!$H$95</f>
        <v>0</v>
      </c>
      <c r="I138" s="162" t="str">
        <f t="shared" si="7"/>
        <v>Metal (aluminium)</v>
      </c>
      <c r="J138" s="162">
        <f t="shared" si="8"/>
        <v>0</v>
      </c>
      <c r="K138" s="163">
        <f>IF('Material Flows'!$H$93="Yes", 0, SUMIF('Material Flows'!$B$97:$B$134, 'Export Sankey'!G138, 'Material Flows'!$H$97:$H$134))</f>
        <v>0</v>
      </c>
    </row>
    <row r="139" spans="1:11" ht="13" x14ac:dyDescent="0.15">
      <c r="A139" s="14"/>
      <c r="B139" s="14"/>
      <c r="C139" s="14"/>
      <c r="D139" s="14"/>
      <c r="E139" s="14"/>
      <c r="F139" s="13"/>
      <c r="G139" s="162" t="str">
        <f>'Basic Information'!B73</f>
        <v>Metal (steel)</v>
      </c>
      <c r="H139" s="162">
        <f>'Material Flows'!$H$95</f>
        <v>0</v>
      </c>
      <c r="I139" s="162" t="str">
        <f t="shared" si="7"/>
        <v>Metal (steel)</v>
      </c>
      <c r="J139" s="162">
        <f t="shared" si="8"/>
        <v>0</v>
      </c>
      <c r="K139" s="163">
        <f>IF('Material Flows'!$H$93="Yes", 0, SUMIF('Material Flows'!$B$97:$B$134, 'Export Sankey'!G139, 'Material Flows'!$H$97:$H$134))</f>
        <v>0</v>
      </c>
    </row>
    <row r="140" spans="1:11" ht="13" x14ac:dyDescent="0.15">
      <c r="A140" s="14"/>
      <c r="B140" s="14"/>
      <c r="C140" s="14"/>
      <c r="D140" s="14"/>
      <c r="E140" s="14"/>
      <c r="F140" s="13"/>
      <c r="G140" s="162" t="str">
        <f>'Basic Information'!B74</f>
        <v>Glass</v>
      </c>
      <c r="H140" s="162">
        <f>'Material Flows'!$H$95</f>
        <v>0</v>
      </c>
      <c r="I140" s="162" t="str">
        <f t="shared" si="7"/>
        <v>Glass</v>
      </c>
      <c r="J140" s="162">
        <f t="shared" si="8"/>
        <v>0</v>
      </c>
      <c r="K140" s="163">
        <f>IF('Material Flows'!$H$93="Yes", 0, SUMIF('Material Flows'!$B$97:$B$134, 'Export Sankey'!G140, 'Material Flows'!$H$97:$H$134))</f>
        <v>0</v>
      </c>
    </row>
    <row r="141" spans="1:11" ht="13" x14ac:dyDescent="0.15">
      <c r="A141" s="14"/>
      <c r="B141" s="14"/>
      <c r="C141" s="14"/>
      <c r="D141" s="14"/>
      <c r="E141" s="14"/>
      <c r="F141" s="13"/>
      <c r="G141" s="162" t="str">
        <f>'Basic Information'!B75</f>
        <v>Other Inert Waste</v>
      </c>
      <c r="H141" s="162">
        <f>'Material Flows'!$H$95</f>
        <v>0</v>
      </c>
      <c r="I141" s="162" t="str">
        <f t="shared" si="7"/>
        <v>Other Inert Waste</v>
      </c>
      <c r="J141" s="162">
        <f t="shared" si="8"/>
        <v>0</v>
      </c>
      <c r="K141" s="163">
        <f>IF('Material Flows'!$H$93="Yes", 0, SUMIF('Material Flows'!$B$97:$B$134, 'Export Sankey'!G141, 'Material Flows'!$H$97:$H$134))</f>
        <v>0</v>
      </c>
    </row>
    <row r="142" spans="1:11" ht="13" x14ac:dyDescent="0.15">
      <c r="A142" s="14"/>
      <c r="B142" s="14"/>
      <c r="C142" s="14"/>
      <c r="D142" s="14"/>
      <c r="E142" s="14"/>
      <c r="F142" s="13"/>
      <c r="G142" s="162" t="str">
        <f>'Basic Information'!B76</f>
        <v>Other Waste</v>
      </c>
      <c r="H142" s="162">
        <f>'Material Flows'!$H$95</f>
        <v>0</v>
      </c>
      <c r="I142" s="162" t="str">
        <f t="shared" si="7"/>
        <v>Other Waste</v>
      </c>
      <c r="J142" s="162">
        <f t="shared" si="8"/>
        <v>0</v>
      </c>
      <c r="K142" s="163">
        <f>IF('Material Flows'!$H$93="Yes", 0, SUMIF('Material Flows'!$B$97:$B$134, 'Export Sankey'!G142, 'Material Flows'!$H$97:$H$134))</f>
        <v>0</v>
      </c>
    </row>
    <row r="143" spans="1:11" ht="13" x14ac:dyDescent="0.15">
      <c r="A143" s="14"/>
      <c r="B143" s="14"/>
      <c r="C143" s="14"/>
      <c r="D143" s="14"/>
      <c r="E143" s="14"/>
      <c r="F143" s="13"/>
      <c r="G143" s="13"/>
      <c r="H143" s="13"/>
      <c r="I143" s="13"/>
      <c r="J143" s="13"/>
    </row>
    <row r="144" spans="1:11" ht="13" x14ac:dyDescent="0.15">
      <c r="A144" s="14"/>
      <c r="B144" s="14"/>
      <c r="C144" s="14"/>
      <c r="D144" s="14"/>
      <c r="E144" s="14"/>
      <c r="F144" s="13"/>
      <c r="G144" s="13"/>
      <c r="H144" s="13"/>
      <c r="I144" s="13"/>
      <c r="J144" s="13"/>
    </row>
    <row r="145" spans="1:10" ht="13" x14ac:dyDescent="0.15">
      <c r="A145" s="14"/>
      <c r="B145" s="14"/>
      <c r="C145" s="14"/>
      <c r="D145" s="14"/>
      <c r="E145" s="14"/>
      <c r="F145" s="13"/>
      <c r="G145" s="13"/>
      <c r="H145" s="13"/>
      <c r="I145" s="13"/>
      <c r="J145" s="13"/>
    </row>
    <row r="146" spans="1:10" ht="13" x14ac:dyDescent="0.15">
      <c r="A146" s="14"/>
      <c r="B146" s="14"/>
      <c r="C146" s="14"/>
      <c r="D146" s="14"/>
      <c r="E146" s="14"/>
      <c r="F146" s="13"/>
      <c r="G146" s="13"/>
      <c r="H146" s="13"/>
      <c r="I146" s="13"/>
      <c r="J146" s="13"/>
    </row>
    <row r="147" spans="1:10" ht="13" x14ac:dyDescent="0.15">
      <c r="A147" s="14"/>
      <c r="B147" s="14"/>
      <c r="C147" s="14"/>
      <c r="D147" s="14"/>
      <c r="E147" s="14"/>
      <c r="F147" s="13"/>
      <c r="G147" s="13"/>
      <c r="H147" s="13"/>
      <c r="I147" s="13"/>
      <c r="J147" s="13"/>
    </row>
    <row r="148" spans="1:10" ht="13" x14ac:dyDescent="0.15">
      <c r="A148" s="14"/>
      <c r="B148" s="14"/>
      <c r="C148" s="14"/>
      <c r="D148" s="14"/>
      <c r="E148" s="14"/>
      <c r="F148" s="13"/>
      <c r="G148" s="13"/>
      <c r="H148" s="13"/>
      <c r="I148" s="13"/>
      <c r="J148" s="13"/>
    </row>
    <row r="149" spans="1:10" ht="13" x14ac:dyDescent="0.15">
      <c r="A149" s="14"/>
      <c r="B149" s="14"/>
      <c r="C149" s="14"/>
      <c r="D149" s="14"/>
      <c r="E149" s="14"/>
      <c r="F149" s="13"/>
      <c r="G149" s="13"/>
      <c r="H149" s="13"/>
      <c r="I149" s="13"/>
      <c r="J149" s="13"/>
    </row>
    <row r="150" spans="1:10" ht="13" x14ac:dyDescent="0.15">
      <c r="A150" s="14"/>
      <c r="B150" s="14"/>
      <c r="C150" s="14"/>
      <c r="D150" s="14"/>
      <c r="E150" s="14"/>
      <c r="F150" s="13"/>
      <c r="G150" s="13"/>
      <c r="H150" s="13"/>
      <c r="I150" s="13"/>
      <c r="J150" s="13"/>
    </row>
    <row r="151" spans="1:10" ht="13" x14ac:dyDescent="0.15">
      <c r="A151" s="14"/>
      <c r="B151" s="14"/>
      <c r="C151" s="14"/>
      <c r="D151" s="14"/>
      <c r="E151" s="14"/>
      <c r="F151" s="13"/>
      <c r="G151" s="13"/>
      <c r="H151" s="13"/>
      <c r="I151" s="13"/>
      <c r="J151" s="13"/>
    </row>
    <row r="152" spans="1:10" ht="13" x14ac:dyDescent="0.15">
      <c r="A152" s="14"/>
      <c r="B152" s="14"/>
      <c r="C152" s="14"/>
      <c r="D152" s="14"/>
      <c r="E152" s="14"/>
      <c r="F152" s="13"/>
      <c r="G152" s="13"/>
      <c r="H152" s="13"/>
      <c r="I152" s="13"/>
      <c r="J152" s="13"/>
    </row>
    <row r="153" spans="1:10" ht="13" x14ac:dyDescent="0.15">
      <c r="A153" s="14"/>
      <c r="B153" s="14"/>
      <c r="C153" s="14"/>
      <c r="D153" s="14"/>
      <c r="E153" s="14"/>
      <c r="F153" s="13"/>
      <c r="G153" s="13"/>
      <c r="H153" s="13"/>
      <c r="I153" s="13"/>
      <c r="J153" s="13"/>
    </row>
    <row r="154" spans="1:10" ht="13" x14ac:dyDescent="0.15">
      <c r="A154" s="14"/>
      <c r="B154" s="14"/>
      <c r="C154" s="14"/>
      <c r="D154" s="14"/>
      <c r="E154" s="14"/>
      <c r="F154" s="13"/>
      <c r="G154" s="13"/>
      <c r="H154" s="13"/>
      <c r="I154" s="13"/>
      <c r="J154" s="13"/>
    </row>
    <row r="155" spans="1:10" ht="13" x14ac:dyDescent="0.15">
      <c r="A155" s="14"/>
      <c r="B155" s="14"/>
      <c r="C155" s="14"/>
      <c r="D155" s="14"/>
      <c r="E155" s="14"/>
      <c r="F155" s="13"/>
      <c r="G155" s="13"/>
      <c r="H155" s="13"/>
      <c r="I155" s="13"/>
      <c r="J155" s="13"/>
    </row>
    <row r="156" spans="1:10" ht="13" x14ac:dyDescent="0.15">
      <c r="A156" s="14"/>
      <c r="B156" s="14"/>
      <c r="C156" s="14"/>
      <c r="D156" s="14"/>
      <c r="E156" s="14"/>
      <c r="F156" s="13"/>
      <c r="G156" s="13"/>
      <c r="H156" s="13"/>
      <c r="I156" s="13"/>
      <c r="J156" s="13"/>
    </row>
    <row r="157" spans="1:10" ht="13" x14ac:dyDescent="0.15">
      <c r="A157" s="14"/>
      <c r="B157" s="14"/>
      <c r="C157" s="14"/>
      <c r="D157" s="14"/>
      <c r="E157" s="14"/>
      <c r="F157" s="13"/>
      <c r="G157" s="13"/>
      <c r="H157" s="13"/>
      <c r="I157" s="13"/>
      <c r="J157" s="13"/>
    </row>
    <row r="158" spans="1:10" ht="13" x14ac:dyDescent="0.15">
      <c r="A158" s="14"/>
      <c r="B158" s="14"/>
      <c r="C158" s="14"/>
      <c r="D158" s="14"/>
      <c r="E158" s="14"/>
      <c r="F158" s="13"/>
      <c r="G158" s="13"/>
      <c r="H158" s="13"/>
      <c r="I158" s="13"/>
      <c r="J158" s="13"/>
    </row>
    <row r="159" spans="1:10" ht="13" x14ac:dyDescent="0.15">
      <c r="A159" s="14"/>
      <c r="B159" s="14"/>
      <c r="C159" s="14"/>
      <c r="D159" s="14"/>
      <c r="E159" s="14"/>
      <c r="F159" s="13"/>
      <c r="G159" s="13"/>
      <c r="H159" s="13"/>
      <c r="I159" s="13"/>
      <c r="J159" s="13"/>
    </row>
    <row r="160" spans="1:10" ht="13" x14ac:dyDescent="0.15">
      <c r="A160" s="14"/>
      <c r="B160" s="14"/>
      <c r="C160" s="14"/>
      <c r="D160" s="14"/>
      <c r="E160" s="14"/>
      <c r="F160" s="13"/>
      <c r="G160" s="13"/>
      <c r="H160" s="13"/>
      <c r="I160" s="13"/>
      <c r="J160" s="13"/>
    </row>
    <row r="161" spans="1:10" ht="13" x14ac:dyDescent="0.15">
      <c r="A161" s="14"/>
      <c r="B161" s="14"/>
      <c r="C161" s="14"/>
      <c r="D161" s="14"/>
      <c r="E161" s="14"/>
      <c r="F161" s="13"/>
      <c r="G161" s="13"/>
      <c r="H161" s="13"/>
      <c r="I161" s="13"/>
      <c r="J161" s="13"/>
    </row>
    <row r="162" spans="1:10" ht="13" x14ac:dyDescent="0.15">
      <c r="A162" s="14"/>
      <c r="B162" s="14"/>
      <c r="C162" s="14"/>
      <c r="D162" s="14"/>
      <c r="E162" s="14"/>
      <c r="F162" s="13"/>
      <c r="G162" s="13"/>
      <c r="H162" s="13"/>
      <c r="I162" s="13"/>
      <c r="J162" s="13"/>
    </row>
    <row r="163" spans="1:10" ht="13" x14ac:dyDescent="0.15">
      <c r="A163" s="14"/>
      <c r="B163" s="14"/>
      <c r="C163" s="14"/>
      <c r="D163" s="14"/>
      <c r="E163" s="14"/>
      <c r="F163" s="13"/>
      <c r="G163" s="13"/>
      <c r="H163" s="13"/>
      <c r="I163" s="13"/>
      <c r="J163" s="13"/>
    </row>
    <row r="164" spans="1:10" ht="13" x14ac:dyDescent="0.15">
      <c r="A164" s="14"/>
      <c r="B164" s="14"/>
      <c r="C164" s="14"/>
      <c r="D164" s="14"/>
      <c r="E164" s="14"/>
      <c r="F164" s="13"/>
      <c r="G164" s="13"/>
      <c r="H164" s="13"/>
      <c r="I164" s="13"/>
      <c r="J164" s="13"/>
    </row>
    <row r="165" spans="1:10" ht="13" x14ac:dyDescent="0.15">
      <c r="A165" s="14"/>
      <c r="B165" s="14"/>
      <c r="C165" s="14"/>
      <c r="D165" s="14"/>
      <c r="E165" s="14"/>
      <c r="F165" s="13"/>
      <c r="G165" s="13"/>
      <c r="H165" s="13"/>
      <c r="I165" s="13"/>
      <c r="J165" s="13"/>
    </row>
    <row r="166" spans="1:10" ht="13" x14ac:dyDescent="0.15">
      <c r="A166" s="14"/>
      <c r="B166" s="14"/>
      <c r="C166" s="14"/>
      <c r="D166" s="14"/>
      <c r="E166" s="14"/>
      <c r="F166" s="13"/>
      <c r="G166" s="13"/>
      <c r="H166" s="13"/>
      <c r="I166" s="13"/>
      <c r="J166" s="13"/>
    </row>
    <row r="167" spans="1:10" ht="13" x14ac:dyDescent="0.15">
      <c r="A167" s="14"/>
      <c r="B167" s="14"/>
      <c r="C167" s="14"/>
      <c r="D167" s="14"/>
      <c r="E167" s="14"/>
      <c r="F167" s="13"/>
      <c r="G167" s="13"/>
      <c r="H167" s="13"/>
      <c r="I167" s="13"/>
      <c r="J167" s="13"/>
    </row>
    <row r="168" spans="1:10" ht="13" x14ac:dyDescent="0.15">
      <c r="A168" s="14"/>
      <c r="B168" s="14"/>
      <c r="C168" s="14"/>
      <c r="D168" s="14"/>
      <c r="E168" s="14"/>
      <c r="F168" s="13"/>
      <c r="G168" s="13"/>
      <c r="H168" s="13"/>
      <c r="I168" s="13"/>
      <c r="J168" s="13"/>
    </row>
    <row r="169" spans="1:10" ht="13" x14ac:dyDescent="0.15">
      <c r="A169" s="14"/>
      <c r="B169" s="14"/>
      <c r="C169" s="14"/>
      <c r="D169" s="14"/>
      <c r="E169" s="14"/>
      <c r="F169" s="13"/>
      <c r="G169" s="13"/>
      <c r="H169" s="13"/>
      <c r="I169" s="13"/>
      <c r="J169" s="13"/>
    </row>
    <row r="170" spans="1:10" ht="13" x14ac:dyDescent="0.15">
      <c r="A170" s="14"/>
      <c r="B170" s="14"/>
      <c r="C170" s="14"/>
      <c r="D170" s="14"/>
      <c r="E170" s="14"/>
      <c r="F170" s="13"/>
      <c r="G170" s="13"/>
      <c r="H170" s="13"/>
      <c r="I170" s="13"/>
      <c r="J170" s="13"/>
    </row>
    <row r="171" spans="1:10" ht="13" x14ac:dyDescent="0.15">
      <c r="A171" s="14"/>
      <c r="B171" s="14"/>
      <c r="C171" s="14"/>
      <c r="D171" s="14"/>
      <c r="E171" s="14"/>
      <c r="F171" s="13"/>
      <c r="G171" s="13"/>
      <c r="H171" s="13"/>
      <c r="I171" s="13"/>
      <c r="J171" s="13"/>
    </row>
    <row r="172" spans="1:10" ht="13" x14ac:dyDescent="0.15">
      <c r="A172" s="14"/>
      <c r="B172" s="14"/>
      <c r="C172" s="14"/>
      <c r="D172" s="14"/>
      <c r="E172" s="14"/>
      <c r="F172" s="13"/>
      <c r="G172" s="13"/>
      <c r="H172" s="13"/>
      <c r="I172" s="13"/>
      <c r="J172" s="13"/>
    </row>
    <row r="173" spans="1:10" ht="13" x14ac:dyDescent="0.15">
      <c r="A173" s="14"/>
      <c r="B173" s="14"/>
      <c r="C173" s="14"/>
      <c r="D173" s="14"/>
      <c r="E173" s="14"/>
      <c r="F173" s="13"/>
      <c r="G173" s="13"/>
      <c r="H173" s="13"/>
      <c r="I173" s="13"/>
      <c r="J173" s="13"/>
    </row>
    <row r="174" spans="1:10" ht="13" x14ac:dyDescent="0.15">
      <c r="A174" s="14"/>
      <c r="B174" s="14"/>
      <c r="C174" s="14"/>
      <c r="D174" s="14"/>
      <c r="E174" s="14"/>
      <c r="F174" s="13"/>
      <c r="G174" s="13"/>
      <c r="H174" s="13"/>
      <c r="I174" s="13"/>
      <c r="J174" s="13"/>
    </row>
    <row r="175" spans="1:10" ht="13" x14ac:dyDescent="0.15">
      <c r="A175" s="14"/>
      <c r="B175" s="14"/>
      <c r="C175" s="14"/>
      <c r="D175" s="14"/>
      <c r="E175" s="14"/>
      <c r="F175" s="13"/>
      <c r="G175" s="13"/>
      <c r="H175" s="13"/>
      <c r="I175" s="13"/>
      <c r="J175" s="13"/>
    </row>
    <row r="176" spans="1:10" ht="13" x14ac:dyDescent="0.15">
      <c r="A176" s="14"/>
      <c r="B176" s="14"/>
      <c r="C176" s="14"/>
      <c r="D176" s="14"/>
      <c r="E176" s="14"/>
      <c r="F176" s="13"/>
      <c r="G176" s="13"/>
      <c r="H176" s="13"/>
      <c r="I176" s="13"/>
      <c r="J176" s="13"/>
    </row>
    <row r="177" spans="1:10" ht="13" x14ac:dyDescent="0.15">
      <c r="A177" s="14"/>
      <c r="B177" s="14"/>
      <c r="C177" s="14"/>
      <c r="D177" s="14"/>
      <c r="E177" s="14"/>
      <c r="F177" s="13"/>
      <c r="G177" s="13"/>
      <c r="H177" s="13"/>
      <c r="I177" s="13"/>
      <c r="J177" s="13"/>
    </row>
    <row r="178" spans="1:10" ht="13" x14ac:dyDescent="0.15">
      <c r="A178" s="14"/>
      <c r="B178" s="14"/>
      <c r="C178" s="14"/>
      <c r="D178" s="14"/>
      <c r="E178" s="14"/>
      <c r="F178" s="13"/>
      <c r="G178" s="13"/>
      <c r="H178" s="13"/>
      <c r="I178" s="13"/>
      <c r="J178" s="13"/>
    </row>
    <row r="179" spans="1:10" ht="13" x14ac:dyDescent="0.15">
      <c r="A179" s="14"/>
      <c r="B179" s="14"/>
      <c r="C179" s="14"/>
      <c r="D179" s="14"/>
      <c r="E179" s="14"/>
      <c r="F179" s="13"/>
      <c r="G179" s="13"/>
      <c r="H179" s="13"/>
      <c r="I179" s="13"/>
      <c r="J179" s="13"/>
    </row>
    <row r="180" spans="1:10" ht="13" x14ac:dyDescent="0.15">
      <c r="A180" s="14"/>
      <c r="B180" s="14"/>
      <c r="C180" s="14"/>
      <c r="D180" s="14"/>
      <c r="E180" s="14"/>
      <c r="F180" s="13"/>
      <c r="G180" s="13"/>
      <c r="H180" s="13"/>
      <c r="I180" s="13"/>
      <c r="J180" s="13"/>
    </row>
    <row r="181" spans="1:10" ht="13" x14ac:dyDescent="0.15">
      <c r="A181" s="14"/>
      <c r="B181" s="14"/>
      <c r="C181" s="14"/>
      <c r="D181" s="14"/>
      <c r="E181" s="14"/>
      <c r="F181" s="13"/>
      <c r="G181" s="13"/>
      <c r="H181" s="13"/>
      <c r="I181" s="13"/>
      <c r="J181" s="13"/>
    </row>
    <row r="182" spans="1:10" ht="13" x14ac:dyDescent="0.15">
      <c r="A182" s="14"/>
      <c r="B182" s="14"/>
      <c r="C182" s="14"/>
      <c r="D182" s="14"/>
      <c r="E182" s="14"/>
      <c r="F182" s="13"/>
      <c r="G182" s="13"/>
      <c r="H182" s="13"/>
      <c r="I182" s="13"/>
      <c r="J182" s="13"/>
    </row>
    <row r="183" spans="1:10" ht="13" x14ac:dyDescent="0.15">
      <c r="A183" s="14"/>
      <c r="B183" s="14"/>
      <c r="C183" s="14"/>
      <c r="D183" s="14"/>
      <c r="E183" s="14"/>
      <c r="F183" s="13"/>
      <c r="G183" s="13"/>
      <c r="H183" s="13"/>
      <c r="I183" s="13"/>
      <c r="J183" s="13"/>
    </row>
    <row r="184" spans="1:10" ht="13" x14ac:dyDescent="0.15">
      <c r="A184" s="14"/>
      <c r="B184" s="14"/>
      <c r="C184" s="14"/>
      <c r="D184" s="14"/>
      <c r="E184" s="14"/>
      <c r="F184" s="13"/>
      <c r="G184" s="13"/>
      <c r="H184" s="13"/>
      <c r="I184" s="13"/>
      <c r="J184" s="13"/>
    </row>
    <row r="185" spans="1:10" ht="13" x14ac:dyDescent="0.15">
      <c r="A185" s="14"/>
      <c r="B185" s="14"/>
      <c r="C185" s="14"/>
      <c r="D185" s="14"/>
      <c r="E185" s="14"/>
      <c r="F185" s="13"/>
      <c r="G185" s="13"/>
      <c r="H185" s="13"/>
      <c r="I185" s="13"/>
      <c r="J185" s="13"/>
    </row>
    <row r="186" spans="1:10" ht="13" x14ac:dyDescent="0.15">
      <c r="A186" s="14"/>
      <c r="B186" s="14"/>
      <c r="C186" s="14"/>
      <c r="D186" s="14"/>
      <c r="E186" s="14"/>
      <c r="F186" s="13"/>
      <c r="G186" s="13"/>
      <c r="H186" s="13"/>
      <c r="I186" s="13"/>
      <c r="J186" s="13"/>
    </row>
    <row r="187" spans="1:10" ht="13" x14ac:dyDescent="0.15">
      <c r="A187" s="14"/>
      <c r="B187" s="14"/>
      <c r="C187" s="14"/>
      <c r="D187" s="14"/>
      <c r="E187" s="14"/>
      <c r="F187" s="13"/>
      <c r="G187" s="13"/>
      <c r="H187" s="13"/>
      <c r="I187" s="13"/>
      <c r="J187" s="13"/>
    </row>
    <row r="188" spans="1:10" ht="13" x14ac:dyDescent="0.15">
      <c r="A188" s="14"/>
      <c r="B188" s="14"/>
      <c r="C188" s="14"/>
      <c r="D188" s="14"/>
      <c r="E188" s="14"/>
      <c r="F188" s="13"/>
      <c r="G188" s="13"/>
      <c r="H188" s="13"/>
      <c r="I188" s="13"/>
      <c r="J188" s="13"/>
    </row>
    <row r="189" spans="1:10" ht="13" x14ac:dyDescent="0.15">
      <c r="A189" s="14"/>
      <c r="B189" s="14"/>
      <c r="C189" s="14"/>
      <c r="D189" s="14"/>
      <c r="E189" s="14"/>
      <c r="F189" s="13"/>
      <c r="G189" s="13"/>
      <c r="H189" s="13"/>
      <c r="I189" s="13"/>
      <c r="J189" s="13"/>
    </row>
    <row r="190" spans="1:10" ht="13" x14ac:dyDescent="0.15">
      <c r="A190" s="14"/>
      <c r="B190" s="14"/>
      <c r="C190" s="14"/>
      <c r="D190" s="14"/>
      <c r="E190" s="14"/>
      <c r="F190" s="13"/>
      <c r="G190" s="13"/>
      <c r="H190" s="13"/>
      <c r="I190" s="13"/>
      <c r="J190" s="13"/>
    </row>
    <row r="191" spans="1:10" ht="13" x14ac:dyDescent="0.15">
      <c r="A191" s="14"/>
      <c r="B191" s="14"/>
      <c r="C191" s="14"/>
      <c r="D191" s="14"/>
      <c r="E191" s="14"/>
      <c r="F191" s="13"/>
      <c r="G191" s="13"/>
      <c r="H191" s="13"/>
      <c r="I191" s="13"/>
      <c r="J191" s="13"/>
    </row>
    <row r="192" spans="1:10" ht="13" x14ac:dyDescent="0.15">
      <c r="A192" s="14"/>
      <c r="B192" s="14"/>
      <c r="C192" s="14"/>
      <c r="D192" s="14"/>
      <c r="E192" s="14"/>
      <c r="F192" s="13"/>
      <c r="G192" s="13"/>
      <c r="H192" s="13"/>
      <c r="I192" s="13"/>
      <c r="J192" s="13"/>
    </row>
    <row r="193" spans="1:10" ht="13" x14ac:dyDescent="0.15">
      <c r="A193" s="14"/>
      <c r="B193" s="14"/>
      <c r="C193" s="14"/>
      <c r="D193" s="14"/>
      <c r="E193" s="14"/>
      <c r="F193" s="13"/>
      <c r="G193" s="13"/>
      <c r="H193" s="13"/>
      <c r="I193" s="13"/>
      <c r="J193" s="13"/>
    </row>
    <row r="194" spans="1:10" ht="13" x14ac:dyDescent="0.15">
      <c r="A194" s="14"/>
      <c r="B194" s="14"/>
      <c r="C194" s="14"/>
      <c r="D194" s="14"/>
      <c r="E194" s="14"/>
      <c r="F194" s="13"/>
      <c r="G194" s="13"/>
      <c r="H194" s="13"/>
      <c r="I194" s="13"/>
      <c r="J194" s="13"/>
    </row>
    <row r="195" spans="1:10" ht="13" x14ac:dyDescent="0.15">
      <c r="A195" s="14"/>
      <c r="B195" s="14"/>
      <c r="C195" s="14"/>
      <c r="D195" s="14"/>
      <c r="E195" s="14"/>
      <c r="F195" s="13"/>
      <c r="G195" s="13"/>
      <c r="H195" s="13"/>
      <c r="I195" s="13"/>
      <c r="J195" s="13"/>
    </row>
    <row r="196" spans="1:10" ht="13" x14ac:dyDescent="0.15">
      <c r="A196" s="14"/>
      <c r="B196" s="14"/>
      <c r="C196" s="14"/>
      <c r="D196" s="14"/>
      <c r="E196" s="14"/>
      <c r="F196" s="13"/>
      <c r="G196" s="13"/>
      <c r="H196" s="13"/>
      <c r="I196" s="13"/>
      <c r="J196" s="13"/>
    </row>
    <row r="197" spans="1:10" ht="13" x14ac:dyDescent="0.15">
      <c r="A197" s="14"/>
      <c r="B197" s="14"/>
      <c r="C197" s="14"/>
      <c r="D197" s="14"/>
      <c r="E197" s="14"/>
      <c r="F197" s="13"/>
      <c r="G197" s="13"/>
      <c r="H197" s="13"/>
      <c r="I197" s="13"/>
      <c r="J197" s="13"/>
    </row>
    <row r="198" spans="1:10" ht="13" x14ac:dyDescent="0.15">
      <c r="A198" s="14"/>
      <c r="B198" s="14"/>
      <c r="C198" s="14"/>
      <c r="D198" s="14"/>
      <c r="E198" s="14"/>
      <c r="F198" s="13"/>
      <c r="G198" s="13"/>
      <c r="H198" s="13"/>
      <c r="I198" s="13"/>
      <c r="J198" s="13"/>
    </row>
    <row r="199" spans="1:10" ht="13" x14ac:dyDescent="0.15">
      <c r="A199" s="14"/>
      <c r="B199" s="14"/>
      <c r="C199" s="14"/>
      <c r="D199" s="14"/>
      <c r="E199" s="14"/>
      <c r="F199" s="13"/>
      <c r="G199" s="13"/>
      <c r="H199" s="13"/>
      <c r="I199" s="13"/>
      <c r="J199" s="13"/>
    </row>
    <row r="200" spans="1:10" ht="13" x14ac:dyDescent="0.15">
      <c r="A200" s="14"/>
      <c r="B200" s="14"/>
      <c r="C200" s="14"/>
      <c r="D200" s="14"/>
      <c r="E200" s="14"/>
      <c r="F200" s="13"/>
      <c r="G200" s="13"/>
      <c r="H200" s="13"/>
      <c r="I200" s="13"/>
      <c r="J200" s="13"/>
    </row>
    <row r="201" spans="1:10" ht="13" x14ac:dyDescent="0.15">
      <c r="A201" s="14"/>
      <c r="B201" s="14"/>
      <c r="C201" s="14"/>
      <c r="D201" s="14"/>
      <c r="E201" s="14"/>
      <c r="F201" s="13"/>
      <c r="G201" s="13"/>
      <c r="H201" s="13"/>
      <c r="I201" s="13"/>
      <c r="J201" s="13"/>
    </row>
    <row r="202" spans="1:10" ht="13" x14ac:dyDescent="0.15">
      <c r="A202" s="14"/>
      <c r="B202" s="14"/>
      <c r="C202" s="14"/>
      <c r="D202" s="14"/>
      <c r="E202" s="14"/>
      <c r="F202" s="13"/>
      <c r="G202" s="13"/>
      <c r="H202" s="13"/>
      <c r="I202" s="13"/>
      <c r="J202" s="13"/>
    </row>
    <row r="203" spans="1:10" ht="13" x14ac:dyDescent="0.15">
      <c r="A203" s="14"/>
      <c r="B203" s="14"/>
      <c r="C203" s="14"/>
      <c r="D203" s="14"/>
      <c r="E203" s="14"/>
      <c r="F203" s="13"/>
      <c r="G203" s="13"/>
      <c r="H203" s="13"/>
      <c r="I203" s="13"/>
      <c r="J203" s="13"/>
    </row>
    <row r="204" spans="1:10" ht="13" x14ac:dyDescent="0.15">
      <c r="A204" s="14"/>
      <c r="B204" s="14"/>
      <c r="C204" s="14"/>
      <c r="D204" s="14"/>
      <c r="E204" s="14"/>
      <c r="F204" s="13"/>
      <c r="G204" s="13"/>
      <c r="H204" s="13"/>
      <c r="I204" s="13"/>
      <c r="J204" s="13"/>
    </row>
    <row r="205" spans="1:10" ht="13" x14ac:dyDescent="0.15">
      <c r="A205" s="14"/>
      <c r="B205" s="14"/>
      <c r="C205" s="14"/>
      <c r="D205" s="14"/>
      <c r="E205" s="14"/>
      <c r="F205" s="13"/>
      <c r="G205" s="13"/>
      <c r="H205" s="13"/>
      <c r="I205" s="13"/>
      <c r="J205" s="13"/>
    </row>
    <row r="206" spans="1:10" ht="13" x14ac:dyDescent="0.15">
      <c r="A206" s="14"/>
      <c r="B206" s="14"/>
      <c r="C206" s="14"/>
      <c r="D206" s="14"/>
      <c r="E206" s="14"/>
      <c r="F206" s="13"/>
      <c r="G206" s="13"/>
      <c r="H206" s="13"/>
      <c r="I206" s="13"/>
      <c r="J206" s="13"/>
    </row>
    <row r="207" spans="1:10" ht="13" x14ac:dyDescent="0.15">
      <c r="A207" s="14"/>
      <c r="B207" s="14"/>
      <c r="C207" s="14"/>
      <c r="D207" s="14"/>
      <c r="E207" s="14"/>
      <c r="F207" s="13"/>
      <c r="G207" s="13"/>
      <c r="H207" s="13"/>
      <c r="I207" s="13"/>
      <c r="J207" s="13"/>
    </row>
    <row r="208" spans="1:10" ht="13" x14ac:dyDescent="0.15">
      <c r="A208" s="14"/>
      <c r="B208" s="14"/>
      <c r="C208" s="14"/>
      <c r="D208" s="14"/>
      <c r="E208" s="14"/>
      <c r="F208" s="13"/>
      <c r="G208" s="13"/>
      <c r="H208" s="13"/>
      <c r="I208" s="13"/>
      <c r="J208" s="13"/>
    </row>
    <row r="209" spans="1:10" ht="13" x14ac:dyDescent="0.15">
      <c r="A209" s="14"/>
      <c r="B209" s="14"/>
      <c r="C209" s="14"/>
      <c r="D209" s="14"/>
      <c r="E209" s="14"/>
      <c r="F209" s="13"/>
      <c r="G209" s="13"/>
      <c r="H209" s="13"/>
      <c r="I209" s="13"/>
      <c r="J209" s="13"/>
    </row>
    <row r="210" spans="1:10" ht="13" x14ac:dyDescent="0.15">
      <c r="A210" s="14"/>
      <c r="B210" s="14"/>
      <c r="C210" s="14"/>
      <c r="D210" s="14"/>
      <c r="E210" s="14"/>
      <c r="F210" s="13"/>
      <c r="G210" s="13"/>
      <c r="H210" s="13"/>
      <c r="I210" s="13"/>
      <c r="J210" s="13"/>
    </row>
    <row r="211" spans="1:10" ht="13" x14ac:dyDescent="0.15">
      <c r="A211" s="14"/>
      <c r="B211" s="14"/>
      <c r="C211" s="14"/>
      <c r="D211" s="14"/>
      <c r="E211" s="14"/>
      <c r="F211" s="13"/>
      <c r="G211" s="13"/>
      <c r="H211" s="13"/>
      <c r="I211" s="13"/>
      <c r="J211" s="13"/>
    </row>
    <row r="212" spans="1:10" ht="13" x14ac:dyDescent="0.15">
      <c r="A212" s="14"/>
      <c r="B212" s="14"/>
      <c r="C212" s="14"/>
      <c r="D212" s="14"/>
      <c r="E212" s="14"/>
      <c r="F212" s="13"/>
      <c r="G212" s="13"/>
      <c r="H212" s="13"/>
      <c r="I212" s="13"/>
      <c r="J212" s="13"/>
    </row>
    <row r="213" spans="1:10" ht="13" x14ac:dyDescent="0.15">
      <c r="A213" s="14"/>
      <c r="B213" s="14"/>
      <c r="C213" s="14"/>
      <c r="D213" s="14"/>
      <c r="E213" s="14"/>
      <c r="F213" s="13"/>
      <c r="G213" s="13"/>
      <c r="H213" s="13"/>
      <c r="I213" s="13"/>
      <c r="J213" s="13"/>
    </row>
    <row r="214" spans="1:10" ht="13" x14ac:dyDescent="0.15">
      <c r="A214" s="14"/>
      <c r="B214" s="14"/>
      <c r="C214" s="14"/>
      <c r="D214" s="14"/>
      <c r="E214" s="14"/>
      <c r="F214" s="13"/>
      <c r="G214" s="13"/>
      <c r="H214" s="13"/>
      <c r="I214" s="13"/>
      <c r="J214" s="13"/>
    </row>
    <row r="215" spans="1:10" ht="13" x14ac:dyDescent="0.15">
      <c r="A215" s="14"/>
      <c r="B215" s="14"/>
      <c r="C215" s="14"/>
      <c r="D215" s="14"/>
      <c r="E215" s="14"/>
      <c r="F215" s="13"/>
      <c r="G215" s="13"/>
      <c r="H215" s="13"/>
      <c r="I215" s="13"/>
      <c r="J215" s="13"/>
    </row>
    <row r="216" spans="1:10" ht="13" x14ac:dyDescent="0.15">
      <c r="A216" s="14"/>
      <c r="B216" s="14"/>
      <c r="C216" s="14"/>
      <c r="D216" s="14"/>
      <c r="E216" s="14"/>
      <c r="F216" s="13"/>
      <c r="G216" s="13"/>
      <c r="H216" s="13"/>
      <c r="I216" s="13"/>
      <c r="J216" s="13"/>
    </row>
    <row r="217" spans="1:10" ht="13" x14ac:dyDescent="0.15">
      <c r="A217" s="14"/>
      <c r="B217" s="14"/>
      <c r="C217" s="14"/>
      <c r="D217" s="14"/>
      <c r="E217" s="14"/>
      <c r="F217" s="13"/>
      <c r="G217" s="13"/>
      <c r="H217" s="13"/>
      <c r="I217" s="13"/>
      <c r="J217" s="13"/>
    </row>
    <row r="218" spans="1:10" ht="13" x14ac:dyDescent="0.15">
      <c r="A218" s="14"/>
      <c r="B218" s="14"/>
      <c r="C218" s="14"/>
      <c r="D218" s="14"/>
      <c r="E218" s="14"/>
      <c r="F218" s="13"/>
      <c r="G218" s="13"/>
      <c r="H218" s="13"/>
      <c r="I218" s="13"/>
      <c r="J218" s="13"/>
    </row>
    <row r="219" spans="1:10" ht="13" x14ac:dyDescent="0.15">
      <c r="A219" s="14"/>
      <c r="B219" s="14"/>
      <c r="C219" s="14"/>
      <c r="D219" s="14"/>
      <c r="E219" s="14"/>
      <c r="F219" s="13"/>
      <c r="G219" s="13"/>
      <c r="H219" s="13"/>
      <c r="I219" s="13"/>
      <c r="J219" s="13"/>
    </row>
    <row r="220" spans="1:10" ht="13" x14ac:dyDescent="0.15">
      <c r="A220" s="14"/>
      <c r="B220" s="14"/>
      <c r="C220" s="14"/>
      <c r="D220" s="14"/>
      <c r="E220" s="14"/>
      <c r="F220" s="13"/>
      <c r="G220" s="13"/>
      <c r="H220" s="13"/>
      <c r="I220" s="13"/>
      <c r="J220" s="13"/>
    </row>
    <row r="221" spans="1:10" ht="13" x14ac:dyDescent="0.15">
      <c r="A221" s="14"/>
      <c r="B221" s="14"/>
      <c r="C221" s="14"/>
      <c r="D221" s="14"/>
      <c r="E221" s="14"/>
      <c r="F221" s="13"/>
      <c r="G221" s="13"/>
      <c r="H221" s="13"/>
      <c r="I221" s="13"/>
      <c r="J221" s="13"/>
    </row>
    <row r="222" spans="1:10" ht="13" x14ac:dyDescent="0.15">
      <c r="A222" s="14"/>
      <c r="B222" s="14"/>
      <c r="C222" s="14"/>
      <c r="D222" s="14"/>
      <c r="E222" s="14"/>
      <c r="F222" s="13"/>
      <c r="G222" s="13"/>
      <c r="H222" s="13"/>
      <c r="I222" s="13"/>
      <c r="J222" s="13"/>
    </row>
    <row r="223" spans="1:10" ht="13" x14ac:dyDescent="0.15">
      <c r="A223" s="14"/>
      <c r="B223" s="14"/>
      <c r="C223" s="14"/>
      <c r="D223" s="14"/>
      <c r="E223" s="14"/>
      <c r="F223" s="13"/>
      <c r="G223" s="13"/>
      <c r="H223" s="13"/>
      <c r="I223" s="13"/>
      <c r="J223" s="13"/>
    </row>
    <row r="224" spans="1:10" ht="13" x14ac:dyDescent="0.15">
      <c r="A224" s="14"/>
      <c r="B224" s="14"/>
      <c r="C224" s="14"/>
      <c r="D224" s="14"/>
      <c r="E224" s="14"/>
      <c r="F224" s="13"/>
      <c r="G224" s="13"/>
      <c r="H224" s="13"/>
      <c r="I224" s="13"/>
      <c r="J224" s="13"/>
    </row>
    <row r="225" spans="1:10" ht="13" x14ac:dyDescent="0.15">
      <c r="A225" s="14"/>
      <c r="B225" s="14"/>
      <c r="C225" s="14"/>
      <c r="D225" s="14"/>
      <c r="E225" s="14"/>
      <c r="F225" s="13"/>
      <c r="G225" s="13"/>
      <c r="H225" s="13"/>
      <c r="I225" s="13"/>
      <c r="J225" s="13"/>
    </row>
    <row r="226" spans="1:10" ht="13" x14ac:dyDescent="0.15">
      <c r="A226" s="14"/>
      <c r="B226" s="14"/>
      <c r="C226" s="14"/>
      <c r="D226" s="14"/>
      <c r="E226" s="14"/>
      <c r="F226" s="13"/>
      <c r="G226" s="13"/>
      <c r="H226" s="13"/>
      <c r="I226" s="13"/>
      <c r="J226" s="13"/>
    </row>
    <row r="227" spans="1:10" ht="13" x14ac:dyDescent="0.15">
      <c r="A227" s="14"/>
      <c r="B227" s="14"/>
      <c r="C227" s="14"/>
      <c r="D227" s="14"/>
      <c r="E227" s="14"/>
      <c r="F227" s="13"/>
      <c r="G227" s="13"/>
      <c r="H227" s="13"/>
      <c r="I227" s="13"/>
      <c r="J227" s="13"/>
    </row>
    <row r="228" spans="1:10" ht="13" x14ac:dyDescent="0.15">
      <c r="A228" s="14"/>
      <c r="B228" s="14"/>
      <c r="C228" s="14"/>
      <c r="D228" s="14"/>
      <c r="E228" s="14"/>
      <c r="F228" s="13"/>
      <c r="G228" s="13"/>
      <c r="H228" s="13"/>
      <c r="I228" s="13"/>
      <c r="J228" s="13"/>
    </row>
    <row r="229" spans="1:10" ht="13" x14ac:dyDescent="0.15">
      <c r="A229" s="14"/>
      <c r="B229" s="14"/>
      <c r="C229" s="14"/>
      <c r="D229" s="14"/>
      <c r="E229" s="14"/>
      <c r="F229" s="13"/>
      <c r="G229" s="13"/>
      <c r="H229" s="13"/>
      <c r="I229" s="13"/>
      <c r="J229" s="13"/>
    </row>
    <row r="230" spans="1:10" ht="13" x14ac:dyDescent="0.15">
      <c r="A230" s="14"/>
      <c r="B230" s="14"/>
      <c r="C230" s="14"/>
      <c r="D230" s="14"/>
      <c r="E230" s="14"/>
      <c r="F230" s="13"/>
      <c r="G230" s="13"/>
      <c r="H230" s="13"/>
      <c r="I230" s="13"/>
      <c r="J230" s="13"/>
    </row>
    <row r="231" spans="1:10" ht="13" x14ac:dyDescent="0.15">
      <c r="A231" s="14"/>
      <c r="B231" s="14"/>
      <c r="C231" s="14"/>
      <c r="D231" s="14"/>
      <c r="E231" s="14"/>
      <c r="F231" s="13"/>
      <c r="G231" s="13"/>
      <c r="H231" s="13"/>
      <c r="I231" s="13"/>
      <c r="J231" s="13"/>
    </row>
    <row r="232" spans="1:10" ht="13" x14ac:dyDescent="0.15">
      <c r="A232" s="14"/>
      <c r="B232" s="14"/>
      <c r="C232" s="14"/>
      <c r="D232" s="14"/>
      <c r="E232" s="14"/>
      <c r="F232" s="13"/>
      <c r="G232" s="13"/>
      <c r="H232" s="13"/>
      <c r="I232" s="13"/>
      <c r="J232" s="13"/>
    </row>
    <row r="233" spans="1:10" ht="13" x14ac:dyDescent="0.15">
      <c r="A233" s="14"/>
      <c r="B233" s="14"/>
      <c r="C233" s="14"/>
      <c r="D233" s="14"/>
      <c r="E233" s="14"/>
      <c r="F233" s="13"/>
      <c r="G233" s="13"/>
      <c r="H233" s="13"/>
      <c r="I233" s="13"/>
      <c r="J233" s="13"/>
    </row>
    <row r="234" spans="1:10" ht="13" x14ac:dyDescent="0.15">
      <c r="A234" s="14"/>
      <c r="B234" s="14"/>
      <c r="C234" s="14"/>
      <c r="D234" s="14"/>
      <c r="E234" s="14"/>
      <c r="F234" s="13"/>
      <c r="G234" s="13"/>
      <c r="H234" s="13"/>
      <c r="I234" s="13"/>
      <c r="J234" s="13"/>
    </row>
    <row r="235" spans="1:10" ht="13" x14ac:dyDescent="0.15">
      <c r="A235" s="14"/>
      <c r="B235" s="14"/>
      <c r="C235" s="14"/>
      <c r="D235" s="14"/>
      <c r="E235" s="14"/>
      <c r="F235" s="13"/>
      <c r="G235" s="13"/>
      <c r="H235" s="13"/>
      <c r="I235" s="13"/>
      <c r="J235" s="13"/>
    </row>
    <row r="236" spans="1:10" ht="13" x14ac:dyDescent="0.15">
      <c r="A236" s="14"/>
      <c r="B236" s="14"/>
      <c r="C236" s="14"/>
      <c r="D236" s="14"/>
      <c r="E236" s="14"/>
      <c r="F236" s="13"/>
      <c r="G236" s="13"/>
      <c r="H236" s="13"/>
      <c r="I236" s="13"/>
      <c r="J236" s="13"/>
    </row>
    <row r="237" spans="1:10" ht="13" x14ac:dyDescent="0.15">
      <c r="A237" s="14"/>
      <c r="B237" s="14"/>
      <c r="C237" s="14"/>
      <c r="D237" s="14"/>
      <c r="E237" s="14"/>
      <c r="F237" s="13"/>
      <c r="G237" s="13"/>
      <c r="H237" s="13"/>
      <c r="I237" s="13"/>
      <c r="J237" s="13"/>
    </row>
    <row r="238" spans="1:10" ht="13" x14ac:dyDescent="0.15">
      <c r="A238" s="14"/>
      <c r="B238" s="14"/>
      <c r="C238" s="14"/>
      <c r="D238" s="14"/>
      <c r="E238" s="14"/>
      <c r="F238" s="13"/>
      <c r="G238" s="13"/>
      <c r="H238" s="13"/>
      <c r="I238" s="13"/>
      <c r="J238" s="13"/>
    </row>
    <row r="239" spans="1:10" ht="13" x14ac:dyDescent="0.15">
      <c r="A239" s="14"/>
      <c r="B239" s="14"/>
      <c r="C239" s="14"/>
      <c r="D239" s="14"/>
      <c r="E239" s="14"/>
      <c r="F239" s="13"/>
      <c r="G239" s="13"/>
      <c r="H239" s="13"/>
      <c r="I239" s="13"/>
      <c r="J239" s="13"/>
    </row>
    <row r="240" spans="1:10" ht="13" x14ac:dyDescent="0.15">
      <c r="A240" s="14"/>
      <c r="B240" s="14"/>
      <c r="C240" s="14"/>
      <c r="D240" s="14"/>
      <c r="E240" s="14"/>
      <c r="F240" s="13"/>
      <c r="G240" s="13"/>
      <c r="H240" s="13"/>
      <c r="I240" s="13"/>
      <c r="J240" s="13"/>
    </row>
    <row r="241" spans="1:10" ht="13" x14ac:dyDescent="0.15">
      <c r="A241" s="14"/>
      <c r="B241" s="14"/>
      <c r="C241" s="14"/>
      <c r="D241" s="14"/>
      <c r="E241" s="14"/>
      <c r="F241" s="13"/>
      <c r="G241" s="13"/>
      <c r="H241" s="13"/>
      <c r="I241" s="13"/>
      <c r="J241" s="13"/>
    </row>
    <row r="242" spans="1:10" ht="13" x14ac:dyDescent="0.15">
      <c r="A242" s="14"/>
      <c r="B242" s="14"/>
      <c r="C242" s="14"/>
      <c r="D242" s="14"/>
      <c r="E242" s="14"/>
      <c r="F242" s="13"/>
      <c r="G242" s="13"/>
      <c r="H242" s="13"/>
      <c r="I242" s="13"/>
      <c r="J242" s="13"/>
    </row>
    <row r="243" spans="1:10" ht="13" x14ac:dyDescent="0.15">
      <c r="A243" s="14"/>
      <c r="B243" s="14"/>
      <c r="C243" s="14"/>
      <c r="D243" s="14"/>
      <c r="E243" s="14"/>
      <c r="F243" s="13"/>
      <c r="G243" s="13"/>
      <c r="H243" s="13"/>
      <c r="I243" s="13"/>
      <c r="J243" s="13"/>
    </row>
    <row r="244" spans="1:10" ht="13" x14ac:dyDescent="0.15">
      <c r="A244" s="14"/>
      <c r="B244" s="14"/>
      <c r="C244" s="14"/>
      <c r="D244" s="14"/>
      <c r="E244" s="14"/>
      <c r="F244" s="13"/>
      <c r="G244" s="13"/>
      <c r="H244" s="13"/>
      <c r="I244" s="13"/>
      <c r="J244" s="13"/>
    </row>
    <row r="245" spans="1:10" ht="13" x14ac:dyDescent="0.15">
      <c r="A245" s="14"/>
      <c r="B245" s="14"/>
      <c r="C245" s="14"/>
      <c r="D245" s="14"/>
      <c r="E245" s="14"/>
      <c r="F245" s="13"/>
      <c r="G245" s="13"/>
      <c r="H245" s="13"/>
      <c r="I245" s="13"/>
      <c r="J245" s="13"/>
    </row>
    <row r="246" spans="1:10" ht="13" x14ac:dyDescent="0.15">
      <c r="A246" s="14"/>
      <c r="B246" s="14"/>
      <c r="C246" s="14"/>
      <c r="D246" s="14"/>
      <c r="E246" s="14"/>
      <c r="F246" s="13"/>
      <c r="G246" s="13"/>
      <c r="H246" s="13"/>
      <c r="I246" s="13"/>
      <c r="J246" s="13"/>
    </row>
    <row r="247" spans="1:10" ht="13" x14ac:dyDescent="0.15">
      <c r="A247" s="14"/>
      <c r="B247" s="14"/>
      <c r="C247" s="14"/>
      <c r="D247" s="14"/>
      <c r="E247" s="14"/>
      <c r="F247" s="13"/>
      <c r="G247" s="13"/>
      <c r="H247" s="13"/>
      <c r="I247" s="13"/>
      <c r="J247" s="13"/>
    </row>
    <row r="248" spans="1:10" ht="13" x14ac:dyDescent="0.15">
      <c r="A248" s="14"/>
      <c r="B248" s="14"/>
      <c r="C248" s="14"/>
      <c r="D248" s="14"/>
      <c r="E248" s="14"/>
      <c r="F248" s="13"/>
      <c r="G248" s="13"/>
      <c r="H248" s="13"/>
      <c r="I248" s="13"/>
      <c r="J248" s="13"/>
    </row>
    <row r="249" spans="1:10" ht="13" x14ac:dyDescent="0.15">
      <c r="A249" s="14"/>
      <c r="B249" s="14"/>
      <c r="C249" s="14"/>
      <c r="D249" s="14"/>
      <c r="E249" s="14"/>
      <c r="F249" s="13"/>
      <c r="G249" s="13"/>
      <c r="H249" s="13"/>
      <c r="I249" s="13"/>
      <c r="J249" s="13"/>
    </row>
    <row r="250" spans="1:10" ht="13" x14ac:dyDescent="0.15">
      <c r="A250" s="14"/>
      <c r="B250" s="14"/>
      <c r="C250" s="14"/>
      <c r="D250" s="14"/>
      <c r="E250" s="14"/>
      <c r="F250" s="13"/>
      <c r="G250" s="13"/>
      <c r="H250" s="13"/>
      <c r="I250" s="13"/>
      <c r="J250" s="13"/>
    </row>
    <row r="251" spans="1:10" ht="13" x14ac:dyDescent="0.15">
      <c r="A251" s="14"/>
      <c r="B251" s="14"/>
      <c r="C251" s="14"/>
      <c r="D251" s="14"/>
      <c r="E251" s="14"/>
      <c r="F251" s="13"/>
      <c r="G251" s="13"/>
      <c r="H251" s="13"/>
      <c r="I251" s="13"/>
      <c r="J251" s="13"/>
    </row>
    <row r="252" spans="1:10" ht="13" x14ac:dyDescent="0.15">
      <c r="A252" s="14"/>
      <c r="B252" s="14"/>
      <c r="C252" s="14"/>
      <c r="D252" s="14"/>
      <c r="E252" s="14"/>
      <c r="F252" s="13"/>
      <c r="G252" s="13"/>
      <c r="H252" s="13"/>
      <c r="I252" s="13"/>
      <c r="J252" s="13"/>
    </row>
    <row r="253" spans="1:10" ht="13" x14ac:dyDescent="0.15">
      <c r="A253" s="14"/>
      <c r="B253" s="14"/>
      <c r="C253" s="14"/>
      <c r="D253" s="14"/>
      <c r="E253" s="14"/>
      <c r="F253" s="13"/>
      <c r="G253" s="13"/>
      <c r="H253" s="13"/>
      <c r="I253" s="13"/>
      <c r="J253" s="13"/>
    </row>
    <row r="254" spans="1:10" ht="13" x14ac:dyDescent="0.15">
      <c r="A254" s="14"/>
      <c r="B254" s="14"/>
      <c r="C254" s="14"/>
      <c r="D254" s="14"/>
      <c r="E254" s="14"/>
      <c r="F254" s="13"/>
      <c r="G254" s="13"/>
      <c r="H254" s="13"/>
      <c r="I254" s="13"/>
      <c r="J254" s="13"/>
    </row>
    <row r="255" spans="1:10" ht="13" x14ac:dyDescent="0.15">
      <c r="A255" s="14"/>
      <c r="B255" s="14"/>
      <c r="C255" s="14"/>
      <c r="D255" s="14"/>
      <c r="E255" s="14"/>
      <c r="F255" s="13"/>
      <c r="G255" s="13"/>
      <c r="H255" s="13"/>
      <c r="I255" s="13"/>
      <c r="J255" s="13"/>
    </row>
    <row r="256" spans="1:10" ht="13" x14ac:dyDescent="0.15">
      <c r="A256" s="14"/>
      <c r="B256" s="14"/>
      <c r="C256" s="14"/>
      <c r="D256" s="14"/>
      <c r="E256" s="14"/>
      <c r="F256" s="13"/>
      <c r="G256" s="13"/>
      <c r="H256" s="13"/>
      <c r="I256" s="13"/>
      <c r="J256" s="13"/>
    </row>
    <row r="257" spans="1:10" ht="13" x14ac:dyDescent="0.15">
      <c r="A257" s="14"/>
      <c r="B257" s="14"/>
      <c r="C257" s="14"/>
      <c r="D257" s="14"/>
      <c r="E257" s="14"/>
      <c r="F257" s="13"/>
      <c r="G257" s="13"/>
      <c r="H257" s="13"/>
      <c r="I257" s="13"/>
      <c r="J257" s="13"/>
    </row>
    <row r="258" spans="1:10" ht="13" x14ac:dyDescent="0.15">
      <c r="A258" s="14"/>
      <c r="B258" s="14"/>
      <c r="C258" s="14"/>
      <c r="D258" s="14"/>
      <c r="E258" s="14"/>
      <c r="F258" s="13"/>
      <c r="G258" s="13"/>
      <c r="H258" s="13"/>
      <c r="I258" s="13"/>
      <c r="J258" s="13"/>
    </row>
    <row r="259" spans="1:10" ht="13" x14ac:dyDescent="0.15">
      <c r="A259" s="14"/>
      <c r="B259" s="14"/>
      <c r="C259" s="14"/>
      <c r="D259" s="14"/>
      <c r="E259" s="14"/>
      <c r="F259" s="13"/>
      <c r="G259" s="13"/>
      <c r="H259" s="13"/>
      <c r="I259" s="13"/>
      <c r="J259" s="13"/>
    </row>
    <row r="260" spans="1:10" ht="13" x14ac:dyDescent="0.15">
      <c r="A260" s="14"/>
      <c r="B260" s="14"/>
      <c r="C260" s="14"/>
      <c r="D260" s="14"/>
      <c r="E260" s="14"/>
      <c r="F260" s="13"/>
      <c r="G260" s="13"/>
      <c r="H260" s="13"/>
      <c r="I260" s="13"/>
      <c r="J260" s="13"/>
    </row>
    <row r="261" spans="1:10" ht="13" x14ac:dyDescent="0.15">
      <c r="A261" s="14"/>
      <c r="B261" s="14"/>
      <c r="C261" s="14"/>
      <c r="D261" s="14"/>
      <c r="E261" s="14"/>
      <c r="F261" s="13"/>
      <c r="G261" s="13"/>
      <c r="H261" s="13"/>
      <c r="I261" s="13"/>
      <c r="J261" s="13"/>
    </row>
    <row r="262" spans="1:10" ht="13" x14ac:dyDescent="0.15">
      <c r="A262" s="14"/>
      <c r="B262" s="14"/>
      <c r="C262" s="14"/>
      <c r="D262" s="14"/>
      <c r="E262" s="14"/>
      <c r="F262" s="13"/>
      <c r="G262" s="13"/>
      <c r="H262" s="13"/>
      <c r="I262" s="13"/>
      <c r="J262" s="13"/>
    </row>
    <row r="263" spans="1:10" ht="13" x14ac:dyDescent="0.15">
      <c r="A263" s="14"/>
      <c r="B263" s="14"/>
      <c r="C263" s="14"/>
      <c r="D263" s="14"/>
      <c r="E263" s="14"/>
      <c r="F263" s="13"/>
      <c r="G263" s="13"/>
      <c r="H263" s="13"/>
      <c r="I263" s="13"/>
      <c r="J263" s="13"/>
    </row>
    <row r="264" spans="1:10" ht="13" x14ac:dyDescent="0.15">
      <c r="A264" s="14"/>
      <c r="B264" s="14"/>
      <c r="C264" s="14"/>
      <c r="D264" s="14"/>
      <c r="E264" s="14"/>
      <c r="F264" s="13"/>
      <c r="G264" s="13"/>
      <c r="H264" s="13"/>
      <c r="I264" s="13"/>
      <c r="J264" s="13"/>
    </row>
    <row r="265" spans="1:10" ht="13" x14ac:dyDescent="0.15">
      <c r="A265" s="14"/>
      <c r="B265" s="14"/>
      <c r="C265" s="14"/>
      <c r="D265" s="14"/>
      <c r="E265" s="14"/>
      <c r="F265" s="13"/>
      <c r="G265" s="13"/>
      <c r="H265" s="13"/>
      <c r="I265" s="13"/>
      <c r="J265" s="13"/>
    </row>
    <row r="266" spans="1:10" ht="13" x14ac:dyDescent="0.15">
      <c r="A266" s="14"/>
      <c r="B266" s="14"/>
      <c r="C266" s="14"/>
      <c r="D266" s="14"/>
      <c r="E266" s="14"/>
      <c r="F266" s="13"/>
      <c r="G266" s="13"/>
      <c r="H266" s="13"/>
      <c r="I266" s="13"/>
      <c r="J266" s="13"/>
    </row>
    <row r="267" spans="1:10" ht="13" x14ac:dyDescent="0.15">
      <c r="A267" s="14"/>
      <c r="B267" s="14"/>
      <c r="C267" s="14"/>
      <c r="D267" s="14"/>
      <c r="E267" s="14"/>
      <c r="F267" s="13"/>
      <c r="G267" s="13"/>
      <c r="H267" s="13"/>
      <c r="I267" s="13"/>
      <c r="J267" s="13"/>
    </row>
    <row r="268" spans="1:10" ht="13" x14ac:dyDescent="0.15">
      <c r="A268" s="14"/>
      <c r="B268" s="14"/>
      <c r="C268" s="14"/>
      <c r="D268" s="14"/>
      <c r="E268" s="14"/>
      <c r="F268" s="13"/>
      <c r="G268" s="13"/>
      <c r="H268" s="13"/>
      <c r="I268" s="13"/>
      <c r="J268" s="13"/>
    </row>
    <row r="269" spans="1:10" ht="13" x14ac:dyDescent="0.15">
      <c r="A269" s="14"/>
      <c r="B269" s="14"/>
      <c r="C269" s="14"/>
      <c r="D269" s="14"/>
      <c r="E269" s="14"/>
      <c r="F269" s="13"/>
      <c r="G269" s="13"/>
      <c r="H269" s="13"/>
      <c r="I269" s="13"/>
      <c r="J269" s="13"/>
    </row>
    <row r="270" spans="1:10" ht="13" x14ac:dyDescent="0.15">
      <c r="A270" s="14"/>
      <c r="B270" s="14"/>
      <c r="C270" s="14"/>
      <c r="D270" s="14"/>
      <c r="E270" s="14"/>
      <c r="F270" s="13"/>
      <c r="G270" s="13"/>
      <c r="H270" s="13"/>
      <c r="I270" s="13"/>
      <c r="J270" s="13"/>
    </row>
    <row r="271" spans="1:10" ht="13" x14ac:dyDescent="0.15">
      <c r="A271" s="14"/>
      <c r="B271" s="14"/>
      <c r="C271" s="14"/>
      <c r="D271" s="14"/>
      <c r="E271" s="14"/>
      <c r="F271" s="13"/>
      <c r="G271" s="13"/>
      <c r="H271" s="13"/>
      <c r="I271" s="13"/>
      <c r="J271" s="13"/>
    </row>
    <row r="272" spans="1:10" ht="13" x14ac:dyDescent="0.15">
      <c r="A272" s="14"/>
      <c r="B272" s="14"/>
      <c r="C272" s="14"/>
      <c r="D272" s="14"/>
      <c r="E272" s="14"/>
      <c r="F272" s="13"/>
      <c r="G272" s="13"/>
      <c r="H272" s="13"/>
      <c r="I272" s="13"/>
      <c r="J272" s="13"/>
    </row>
    <row r="273" spans="1:10" ht="13" x14ac:dyDescent="0.15">
      <c r="A273" s="14"/>
      <c r="B273" s="14"/>
      <c r="C273" s="14"/>
      <c r="D273" s="14"/>
      <c r="E273" s="14"/>
      <c r="F273" s="13"/>
      <c r="G273" s="13"/>
      <c r="H273" s="13"/>
      <c r="I273" s="13"/>
      <c r="J273" s="13"/>
    </row>
    <row r="274" spans="1:10" ht="13" x14ac:dyDescent="0.15">
      <c r="A274" s="14"/>
      <c r="B274" s="14"/>
      <c r="C274" s="14"/>
      <c r="D274" s="14"/>
      <c r="E274" s="14"/>
      <c r="F274" s="13"/>
      <c r="G274" s="13"/>
      <c r="H274" s="13"/>
      <c r="I274" s="13"/>
      <c r="J274" s="13"/>
    </row>
    <row r="275" spans="1:10" ht="13" x14ac:dyDescent="0.15">
      <c r="A275" s="14"/>
      <c r="B275" s="14"/>
      <c r="C275" s="14"/>
      <c r="D275" s="14"/>
      <c r="E275" s="14"/>
      <c r="F275" s="13"/>
      <c r="G275" s="13"/>
      <c r="H275" s="13"/>
      <c r="I275" s="13"/>
      <c r="J275" s="13"/>
    </row>
    <row r="276" spans="1:10" ht="13" x14ac:dyDescent="0.15">
      <c r="A276" s="14"/>
      <c r="B276" s="14"/>
      <c r="C276" s="14"/>
      <c r="D276" s="14"/>
      <c r="E276" s="14"/>
      <c r="F276" s="13"/>
      <c r="G276" s="13"/>
      <c r="H276" s="13"/>
      <c r="I276" s="13"/>
      <c r="J276" s="13"/>
    </row>
    <row r="277" spans="1:10" ht="13" x14ac:dyDescent="0.15">
      <c r="A277" s="14"/>
      <c r="B277" s="14"/>
      <c r="C277" s="14"/>
      <c r="D277" s="14"/>
      <c r="E277" s="14"/>
      <c r="F277" s="13"/>
      <c r="G277" s="13"/>
      <c r="H277" s="13"/>
      <c r="I277" s="13"/>
      <c r="J277" s="13"/>
    </row>
    <row r="278" spans="1:10" ht="13" x14ac:dyDescent="0.15">
      <c r="A278" s="14"/>
      <c r="B278" s="14"/>
      <c r="C278" s="14"/>
      <c r="D278" s="14"/>
      <c r="E278" s="14"/>
      <c r="F278" s="13"/>
      <c r="G278" s="13"/>
      <c r="H278" s="13"/>
      <c r="I278" s="13"/>
      <c r="J278" s="13"/>
    </row>
    <row r="279" spans="1:10" ht="13" x14ac:dyDescent="0.15">
      <c r="A279" s="14"/>
      <c r="B279" s="14"/>
      <c r="C279" s="14"/>
      <c r="D279" s="14"/>
      <c r="E279" s="14"/>
      <c r="F279" s="13"/>
      <c r="G279" s="13"/>
      <c r="H279" s="13"/>
      <c r="I279" s="13"/>
      <c r="J279" s="13"/>
    </row>
    <row r="280" spans="1:10" ht="13" x14ac:dyDescent="0.15">
      <c r="A280" s="14"/>
      <c r="B280" s="14"/>
      <c r="C280" s="14"/>
      <c r="D280" s="14"/>
      <c r="E280" s="14"/>
      <c r="F280" s="13"/>
      <c r="G280" s="13"/>
      <c r="H280" s="13"/>
      <c r="I280" s="13"/>
      <c r="J280" s="13"/>
    </row>
    <row r="281" spans="1:10" ht="13" x14ac:dyDescent="0.15">
      <c r="A281" s="14"/>
      <c r="B281" s="14"/>
      <c r="C281" s="14"/>
      <c r="D281" s="14"/>
      <c r="E281" s="14"/>
      <c r="F281" s="13"/>
      <c r="G281" s="13"/>
      <c r="H281" s="13"/>
      <c r="I281" s="13"/>
      <c r="J281" s="13"/>
    </row>
    <row r="282" spans="1:10" ht="13" x14ac:dyDescent="0.15">
      <c r="A282" s="14"/>
      <c r="B282" s="14"/>
      <c r="C282" s="14"/>
      <c r="D282" s="14"/>
      <c r="E282" s="14"/>
      <c r="F282" s="13"/>
      <c r="G282" s="13"/>
      <c r="H282" s="13"/>
      <c r="I282" s="13"/>
      <c r="J282" s="13"/>
    </row>
    <row r="283" spans="1:10" ht="13" x14ac:dyDescent="0.15">
      <c r="A283" s="14"/>
      <c r="B283" s="14"/>
      <c r="C283" s="14"/>
      <c r="D283" s="14"/>
      <c r="E283" s="14"/>
      <c r="F283" s="13"/>
      <c r="G283" s="13"/>
      <c r="H283" s="13"/>
      <c r="I283" s="13"/>
      <c r="J283" s="13"/>
    </row>
    <row r="284" spans="1:10" ht="13" x14ac:dyDescent="0.15">
      <c r="A284" s="14"/>
      <c r="B284" s="14"/>
      <c r="C284" s="14"/>
      <c r="D284" s="14"/>
      <c r="E284" s="14"/>
      <c r="F284" s="13"/>
      <c r="G284" s="13"/>
      <c r="H284" s="13"/>
      <c r="I284" s="13"/>
      <c r="J284" s="13"/>
    </row>
    <row r="285" spans="1:10" ht="13" x14ac:dyDescent="0.15">
      <c r="A285" s="14"/>
      <c r="B285" s="14"/>
      <c r="C285" s="14"/>
      <c r="D285" s="14"/>
      <c r="E285" s="14"/>
      <c r="F285" s="13"/>
      <c r="G285" s="13"/>
      <c r="H285" s="13"/>
      <c r="I285" s="13"/>
      <c r="J285" s="13"/>
    </row>
    <row r="286" spans="1:10" ht="13" x14ac:dyDescent="0.15">
      <c r="A286" s="14"/>
      <c r="B286" s="14"/>
      <c r="C286" s="14"/>
      <c r="D286" s="14"/>
      <c r="E286" s="14"/>
      <c r="F286" s="13"/>
      <c r="G286" s="13"/>
      <c r="H286" s="13"/>
      <c r="I286" s="13"/>
      <c r="J286" s="13"/>
    </row>
    <row r="287" spans="1:10" ht="13" x14ac:dyDescent="0.15">
      <c r="A287" s="14"/>
      <c r="B287" s="14"/>
      <c r="C287" s="14"/>
      <c r="D287" s="14"/>
      <c r="E287" s="14"/>
      <c r="F287" s="13"/>
      <c r="G287" s="13"/>
      <c r="H287" s="13"/>
      <c r="I287" s="13"/>
      <c r="J287" s="13"/>
    </row>
    <row r="288" spans="1:10" ht="13" x14ac:dyDescent="0.15">
      <c r="A288" s="14"/>
      <c r="B288" s="14"/>
      <c r="C288" s="14"/>
      <c r="D288" s="14"/>
      <c r="E288" s="14"/>
      <c r="F288" s="13"/>
      <c r="G288" s="13"/>
      <c r="H288" s="13"/>
      <c r="I288" s="13"/>
      <c r="J288" s="13"/>
    </row>
    <row r="289" spans="1:10" ht="13" x14ac:dyDescent="0.15">
      <c r="A289" s="14"/>
      <c r="B289" s="14"/>
      <c r="C289" s="14"/>
      <c r="D289" s="14"/>
      <c r="E289" s="14"/>
      <c r="F289" s="13"/>
      <c r="G289" s="13"/>
      <c r="H289" s="13"/>
      <c r="I289" s="13"/>
      <c r="J289" s="13"/>
    </row>
    <row r="290" spans="1:10" ht="13" x14ac:dyDescent="0.15">
      <c r="A290" s="14"/>
      <c r="B290" s="14"/>
      <c r="C290" s="14"/>
      <c r="D290" s="14"/>
      <c r="E290" s="14"/>
      <c r="F290" s="13"/>
      <c r="G290" s="13"/>
      <c r="H290" s="13"/>
      <c r="I290" s="13"/>
      <c r="J290" s="13"/>
    </row>
    <row r="291" spans="1:10" ht="13" x14ac:dyDescent="0.15">
      <c r="A291" s="14"/>
      <c r="B291" s="14"/>
      <c r="C291" s="14"/>
      <c r="D291" s="14"/>
      <c r="E291" s="14"/>
      <c r="F291" s="13"/>
      <c r="G291" s="13"/>
      <c r="H291" s="13"/>
      <c r="I291" s="13"/>
      <c r="J291" s="13"/>
    </row>
    <row r="292" spans="1:10" ht="13" x14ac:dyDescent="0.15">
      <c r="A292" s="14"/>
      <c r="B292" s="14"/>
      <c r="C292" s="14"/>
      <c r="D292" s="14"/>
      <c r="E292" s="14"/>
      <c r="F292" s="13"/>
      <c r="G292" s="13" t="str">
        <f>'Material Flows'!B126</f>
        <v/>
      </c>
      <c r="H292" s="13"/>
      <c r="I292" s="13"/>
      <c r="J292" s="13"/>
    </row>
    <row r="293" spans="1:10" ht="13" x14ac:dyDescent="0.15">
      <c r="A293" s="14"/>
      <c r="B293" s="14"/>
      <c r="C293" s="14"/>
      <c r="D293" s="14"/>
      <c r="E293" s="14"/>
      <c r="F293" s="13"/>
      <c r="G293" s="13" t="str">
        <f>'Material Flows'!B127</f>
        <v/>
      </c>
      <c r="H293" s="13"/>
      <c r="I293" s="13"/>
      <c r="J293" s="13"/>
    </row>
    <row r="294" spans="1:10" ht="13" x14ac:dyDescent="0.15">
      <c r="A294" s="14"/>
      <c r="B294" s="14"/>
      <c r="C294" s="14"/>
      <c r="D294" s="14"/>
      <c r="E294" s="14"/>
      <c r="F294" s="13"/>
      <c r="G294" s="13" t="str">
        <f>'Material Flows'!B128</f>
        <v/>
      </c>
      <c r="H294" s="13"/>
      <c r="I294" s="13"/>
      <c r="J294" s="13"/>
    </row>
    <row r="295" spans="1:10" ht="13" x14ac:dyDescent="0.15">
      <c r="A295" s="14"/>
      <c r="B295" s="14"/>
      <c r="C295" s="14"/>
      <c r="D295" s="14"/>
      <c r="E295" s="14"/>
      <c r="F295" s="13"/>
      <c r="G295" s="13" t="str">
        <f>'Material Flows'!B129</f>
        <v/>
      </c>
      <c r="H295" s="13"/>
      <c r="I295" s="13"/>
      <c r="J295" s="13"/>
    </row>
    <row r="296" spans="1:10" ht="13" x14ac:dyDescent="0.15">
      <c r="A296" s="14"/>
      <c r="B296" s="14"/>
      <c r="C296" s="14"/>
      <c r="D296" s="14"/>
      <c r="E296" s="14"/>
      <c r="F296" s="13"/>
      <c r="G296" s="13" t="str">
        <f>'Material Flows'!B130</f>
        <v/>
      </c>
      <c r="H296" s="13"/>
      <c r="I296" s="13"/>
      <c r="J296" s="13"/>
    </row>
    <row r="297" spans="1:10" ht="13" x14ac:dyDescent="0.15">
      <c r="A297" s="14"/>
      <c r="B297" s="14"/>
      <c r="C297" s="14"/>
      <c r="D297" s="14"/>
      <c r="E297" s="14"/>
      <c r="F297" s="13"/>
      <c r="G297" s="13" t="str">
        <f>'Material Flows'!B131</f>
        <v/>
      </c>
      <c r="H297" s="13"/>
      <c r="I297" s="13"/>
      <c r="J297" s="13"/>
    </row>
    <row r="298" spans="1:10" ht="13" x14ac:dyDescent="0.15">
      <c r="A298" s="14"/>
      <c r="B298" s="14"/>
      <c r="C298" s="14"/>
      <c r="D298" s="14"/>
      <c r="E298" s="14"/>
      <c r="F298" s="13"/>
      <c r="G298" s="13" t="str">
        <f>'Material Flows'!B132</f>
        <v/>
      </c>
      <c r="H298" s="13"/>
      <c r="I298" s="13"/>
      <c r="J298" s="13"/>
    </row>
    <row r="299" spans="1:10" ht="13" x14ac:dyDescent="0.15">
      <c r="A299" s="14"/>
      <c r="B299" s="14"/>
      <c r="C299" s="14"/>
      <c r="D299" s="14"/>
      <c r="E299" s="14"/>
      <c r="F299" s="13"/>
      <c r="G299" s="13" t="str">
        <f>'Material Flows'!B133</f>
        <v/>
      </c>
      <c r="H299" s="13"/>
      <c r="I299" s="13"/>
      <c r="J299" s="13"/>
    </row>
    <row r="300" spans="1:10" ht="13" x14ac:dyDescent="0.15">
      <c r="A300" s="14"/>
      <c r="B300" s="14"/>
      <c r="C300" s="14"/>
      <c r="D300" s="14"/>
      <c r="E300" s="14"/>
      <c r="F300" s="13"/>
      <c r="G300" s="13" t="str">
        <f>'Material Flows'!B134</f>
        <v/>
      </c>
      <c r="H300" s="13"/>
      <c r="I300" s="13"/>
      <c r="J300" s="13"/>
    </row>
    <row r="301" spans="1:10" ht="13" x14ac:dyDescent="0.15">
      <c r="A301" s="14"/>
      <c r="B301" s="14"/>
      <c r="C301" s="14"/>
      <c r="D301" s="14"/>
      <c r="E301" s="14"/>
      <c r="F301" s="13"/>
      <c r="H301" s="13"/>
      <c r="I301" s="13"/>
      <c r="J301" s="13"/>
    </row>
    <row r="302" spans="1:10" ht="13" x14ac:dyDescent="0.15">
      <c r="A302" s="14"/>
      <c r="B302" s="14"/>
      <c r="C302" s="14"/>
      <c r="D302" s="14"/>
      <c r="E302" s="14"/>
      <c r="F302" s="13"/>
      <c r="H302" s="13"/>
      <c r="I302" s="13"/>
      <c r="J302" s="13"/>
    </row>
    <row r="303" spans="1:10" ht="13" x14ac:dyDescent="0.15">
      <c r="A303" s="14"/>
      <c r="B303" s="14"/>
      <c r="C303" s="14"/>
      <c r="D303" s="14"/>
      <c r="E303" s="14"/>
      <c r="F303" s="13"/>
      <c r="H303" s="13"/>
      <c r="I303" s="13"/>
      <c r="J303" s="13"/>
    </row>
    <row r="304" spans="1:10" ht="13" x14ac:dyDescent="0.15">
      <c r="A304" s="14"/>
      <c r="B304" s="14"/>
      <c r="C304" s="14"/>
      <c r="D304" s="14"/>
      <c r="E304" s="14"/>
      <c r="F304" s="13"/>
      <c r="G304" s="13"/>
      <c r="H304" s="13"/>
      <c r="I304" s="13"/>
      <c r="J304" s="13"/>
    </row>
    <row r="305" spans="1:10" ht="13" x14ac:dyDescent="0.15">
      <c r="A305" s="14"/>
      <c r="B305" s="14"/>
      <c r="C305" s="14"/>
      <c r="D305" s="14"/>
      <c r="E305" s="14"/>
      <c r="F305" s="13"/>
      <c r="G305" s="13"/>
      <c r="H305" s="13"/>
      <c r="I305" s="13"/>
      <c r="J305" s="13"/>
    </row>
    <row r="306" spans="1:10" ht="13" x14ac:dyDescent="0.15">
      <c r="A306" s="14"/>
      <c r="B306" s="14"/>
      <c r="C306" s="14"/>
      <c r="D306" s="14"/>
      <c r="E306" s="14"/>
      <c r="F306" s="13"/>
      <c r="G306" s="13"/>
      <c r="H306" s="13"/>
      <c r="I306" s="13"/>
      <c r="J306" s="13"/>
    </row>
    <row r="307" spans="1:10" ht="13" x14ac:dyDescent="0.15">
      <c r="A307" s="14"/>
      <c r="B307" s="14"/>
      <c r="C307" s="14"/>
      <c r="D307" s="14"/>
      <c r="E307" s="14"/>
      <c r="F307" s="13"/>
      <c r="G307" s="13"/>
      <c r="H307" s="13"/>
      <c r="I307" s="13"/>
      <c r="J307" s="13"/>
    </row>
    <row r="308" spans="1:10" ht="13" x14ac:dyDescent="0.15">
      <c r="A308" s="14"/>
      <c r="B308" s="14"/>
      <c r="C308" s="14"/>
      <c r="D308" s="14"/>
      <c r="E308" s="14"/>
      <c r="F308" s="13"/>
      <c r="G308" s="13"/>
      <c r="H308" s="13"/>
      <c r="I308" s="13"/>
      <c r="J308" s="13"/>
    </row>
    <row r="309" spans="1:10" ht="13" x14ac:dyDescent="0.15">
      <c r="A309" s="14"/>
      <c r="B309" s="14"/>
      <c r="C309" s="14"/>
      <c r="D309" s="14"/>
      <c r="E309" s="14"/>
      <c r="F309" s="13"/>
      <c r="G309" s="13"/>
      <c r="H309" s="13"/>
      <c r="I309" s="13"/>
      <c r="J309" s="13"/>
    </row>
    <row r="310" spans="1:10" ht="13" x14ac:dyDescent="0.15">
      <c r="A310" s="14"/>
      <c r="B310" s="14"/>
      <c r="C310" s="14"/>
      <c r="D310" s="14"/>
      <c r="E310" s="14"/>
      <c r="F310" s="13"/>
      <c r="G310" s="13"/>
      <c r="H310" s="13"/>
      <c r="I310" s="13"/>
      <c r="J310" s="13"/>
    </row>
    <row r="311" spans="1:10" ht="13" x14ac:dyDescent="0.15">
      <c r="A311" s="14"/>
      <c r="B311" s="14"/>
      <c r="C311" s="14"/>
      <c r="D311" s="14"/>
      <c r="E311" s="14"/>
      <c r="F311" s="13"/>
      <c r="G311" s="13"/>
      <c r="H311" s="13"/>
      <c r="I311" s="13"/>
      <c r="J311" s="13"/>
    </row>
    <row r="312" spans="1:10" ht="13" x14ac:dyDescent="0.15">
      <c r="A312" s="14"/>
      <c r="B312" s="14"/>
      <c r="C312" s="14"/>
      <c r="D312" s="14"/>
      <c r="E312" s="14"/>
      <c r="F312" s="13"/>
      <c r="G312" s="13"/>
      <c r="H312" s="13"/>
      <c r="I312" s="13"/>
      <c r="J312" s="13"/>
    </row>
    <row r="313" spans="1:10" ht="13" x14ac:dyDescent="0.15">
      <c r="A313" s="14"/>
      <c r="B313" s="14"/>
      <c r="C313" s="14"/>
      <c r="D313" s="14"/>
      <c r="E313" s="14"/>
      <c r="F313" s="13"/>
      <c r="G313" s="13"/>
      <c r="H313" s="13"/>
      <c r="I313" s="13"/>
      <c r="J313" s="13"/>
    </row>
    <row r="314" spans="1:10" ht="13" x14ac:dyDescent="0.15">
      <c r="A314" s="14"/>
      <c r="B314" s="14"/>
      <c r="C314" s="14"/>
      <c r="D314" s="14"/>
      <c r="E314" s="14"/>
      <c r="F314" s="13"/>
      <c r="G314" s="13"/>
      <c r="H314" s="13"/>
      <c r="I314" s="13"/>
      <c r="J314" s="13"/>
    </row>
    <row r="315" spans="1:10" ht="13" x14ac:dyDescent="0.15">
      <c r="A315" s="14"/>
      <c r="B315" s="14"/>
      <c r="C315" s="14"/>
      <c r="D315" s="14"/>
      <c r="E315" s="14"/>
      <c r="F315" s="13"/>
      <c r="G315" s="13"/>
      <c r="H315" s="13"/>
      <c r="I315" s="13"/>
      <c r="J315" s="13"/>
    </row>
    <row r="316" spans="1:10" ht="13" x14ac:dyDescent="0.15">
      <c r="A316" s="14"/>
      <c r="B316" s="14"/>
      <c r="C316" s="14"/>
      <c r="D316" s="14"/>
      <c r="E316" s="14"/>
      <c r="F316" s="13"/>
      <c r="G316" s="13"/>
      <c r="H316" s="13"/>
      <c r="I316" s="13"/>
      <c r="J316" s="13"/>
    </row>
    <row r="317" spans="1:10" ht="13" x14ac:dyDescent="0.15">
      <c r="A317" s="14"/>
      <c r="B317" s="14"/>
      <c r="C317" s="14"/>
      <c r="D317" s="14"/>
      <c r="E317" s="14"/>
      <c r="F317" s="13"/>
      <c r="G317" s="13"/>
      <c r="H317" s="13"/>
      <c r="I317" s="13"/>
      <c r="J317" s="13"/>
    </row>
    <row r="318" spans="1:10" ht="13" x14ac:dyDescent="0.15">
      <c r="A318" s="14"/>
      <c r="B318" s="14"/>
      <c r="C318" s="14"/>
      <c r="D318" s="14"/>
      <c r="E318" s="14"/>
      <c r="F318" s="13"/>
      <c r="G318" s="13"/>
      <c r="H318" s="13"/>
      <c r="I318" s="13"/>
      <c r="J318" s="13"/>
    </row>
    <row r="319" spans="1:10" ht="13" x14ac:dyDescent="0.15">
      <c r="A319" s="14"/>
      <c r="B319" s="14"/>
      <c r="C319" s="14"/>
      <c r="D319" s="14"/>
      <c r="E319" s="14"/>
      <c r="F319" s="13"/>
      <c r="G319" s="13"/>
      <c r="H319" s="13"/>
      <c r="I319" s="13"/>
      <c r="J319" s="13"/>
    </row>
    <row r="320" spans="1:10" ht="13" x14ac:dyDescent="0.15">
      <c r="A320" s="14"/>
      <c r="B320" s="14"/>
      <c r="C320" s="14"/>
      <c r="D320" s="14"/>
      <c r="E320" s="14"/>
      <c r="F320" s="13"/>
      <c r="G320" s="13"/>
      <c r="H320" s="13"/>
      <c r="I320" s="13"/>
      <c r="J320" s="13"/>
    </row>
    <row r="321" spans="1:10" ht="13" x14ac:dyDescent="0.15">
      <c r="A321" s="14"/>
      <c r="B321" s="14"/>
      <c r="C321" s="14"/>
      <c r="D321" s="14"/>
      <c r="E321" s="14"/>
      <c r="F321" s="13"/>
      <c r="G321" s="13"/>
      <c r="H321" s="13"/>
      <c r="I321" s="13"/>
      <c r="J321" s="13"/>
    </row>
    <row r="322" spans="1:10" ht="13" x14ac:dyDescent="0.15">
      <c r="A322" s="14"/>
      <c r="B322" s="14"/>
      <c r="C322" s="14"/>
      <c r="D322" s="14"/>
      <c r="E322" s="14"/>
      <c r="F322" s="13"/>
      <c r="G322" s="13"/>
      <c r="H322" s="13"/>
      <c r="I322" s="13"/>
      <c r="J322" s="13"/>
    </row>
    <row r="323" spans="1:10" ht="13" x14ac:dyDescent="0.15">
      <c r="A323" s="14"/>
      <c r="B323" s="14"/>
      <c r="C323" s="14"/>
      <c r="D323" s="14"/>
      <c r="E323" s="14"/>
      <c r="F323" s="13"/>
      <c r="G323" s="13"/>
      <c r="H323" s="13"/>
      <c r="I323" s="13"/>
      <c r="J323" s="13"/>
    </row>
    <row r="324" spans="1:10" ht="13" x14ac:dyDescent="0.15">
      <c r="A324" s="14"/>
      <c r="B324" s="14"/>
      <c r="C324" s="14"/>
      <c r="D324" s="14"/>
      <c r="E324" s="14"/>
      <c r="F324" s="13"/>
      <c r="G324" s="13"/>
      <c r="H324" s="13"/>
      <c r="I324" s="13"/>
      <c r="J324" s="13"/>
    </row>
    <row r="325" spans="1:10" ht="13" x14ac:dyDescent="0.15">
      <c r="A325" s="14"/>
      <c r="B325" s="14"/>
      <c r="C325" s="14"/>
      <c r="D325" s="14"/>
      <c r="E325" s="14"/>
      <c r="F325" s="13"/>
      <c r="G325" s="13"/>
      <c r="H325" s="13"/>
      <c r="I325" s="13"/>
      <c r="J325" s="13"/>
    </row>
    <row r="326" spans="1:10" ht="13" x14ac:dyDescent="0.15">
      <c r="A326" s="14"/>
      <c r="B326" s="14"/>
      <c r="C326" s="14"/>
      <c r="D326" s="14"/>
      <c r="E326" s="14"/>
      <c r="F326" s="13"/>
      <c r="G326" s="13"/>
      <c r="H326" s="13"/>
      <c r="I326" s="13"/>
      <c r="J326" s="13"/>
    </row>
    <row r="327" spans="1:10" ht="13" x14ac:dyDescent="0.15">
      <c r="A327" s="14"/>
      <c r="B327" s="14"/>
      <c r="C327" s="14"/>
      <c r="D327" s="14"/>
      <c r="E327" s="14"/>
      <c r="F327" s="13"/>
      <c r="G327" s="13"/>
      <c r="H327" s="13"/>
      <c r="I327" s="13"/>
      <c r="J327" s="13"/>
    </row>
    <row r="328" spans="1:10" ht="13" x14ac:dyDescent="0.15">
      <c r="A328" s="14"/>
      <c r="B328" s="14"/>
      <c r="C328" s="14"/>
      <c r="D328" s="14"/>
      <c r="E328" s="14"/>
      <c r="F328" s="13"/>
      <c r="G328" s="13"/>
      <c r="H328" s="13"/>
      <c r="I328" s="13"/>
      <c r="J328" s="13"/>
    </row>
    <row r="329" spans="1:10" ht="13" x14ac:dyDescent="0.15">
      <c r="A329" s="14"/>
      <c r="B329" s="14"/>
      <c r="C329" s="14"/>
      <c r="D329" s="14"/>
      <c r="E329" s="14"/>
      <c r="F329" s="13"/>
      <c r="G329" s="13"/>
      <c r="H329" s="13"/>
      <c r="I329" s="13"/>
      <c r="J329" s="13"/>
    </row>
    <row r="330" spans="1:10" ht="13" x14ac:dyDescent="0.15">
      <c r="A330" s="14"/>
      <c r="B330" s="14"/>
      <c r="C330" s="14"/>
      <c r="D330" s="14"/>
      <c r="E330" s="14"/>
      <c r="F330" s="13"/>
      <c r="G330" s="13"/>
      <c r="H330" s="13"/>
      <c r="I330" s="13"/>
      <c r="J330" s="13"/>
    </row>
    <row r="331" spans="1:10" ht="13" x14ac:dyDescent="0.15">
      <c r="A331" s="14"/>
      <c r="B331" s="14"/>
      <c r="C331" s="14"/>
      <c r="D331" s="14"/>
      <c r="E331" s="14"/>
      <c r="F331" s="13"/>
      <c r="G331" s="13"/>
      <c r="H331" s="13"/>
      <c r="I331" s="13"/>
      <c r="J331" s="13"/>
    </row>
    <row r="332" spans="1:10" ht="13" x14ac:dyDescent="0.15">
      <c r="A332" s="14"/>
      <c r="B332" s="14"/>
      <c r="C332" s="14"/>
      <c r="D332" s="14"/>
      <c r="E332" s="14"/>
      <c r="F332" s="13"/>
      <c r="G332" s="13"/>
      <c r="H332" s="13"/>
      <c r="I332" s="13"/>
      <c r="J332" s="13"/>
    </row>
    <row r="333" spans="1:10" ht="13" x14ac:dyDescent="0.15">
      <c r="A333" s="14"/>
      <c r="B333" s="14"/>
      <c r="C333" s="14"/>
      <c r="D333" s="14"/>
      <c r="E333" s="14"/>
      <c r="F333" s="13"/>
      <c r="G333" s="13"/>
      <c r="H333" s="13"/>
      <c r="I333" s="13"/>
      <c r="J333" s="13"/>
    </row>
    <row r="334" spans="1:10" ht="13" x14ac:dyDescent="0.15">
      <c r="A334" s="14"/>
      <c r="B334" s="14"/>
      <c r="C334" s="14"/>
      <c r="D334" s="14"/>
      <c r="E334" s="14"/>
      <c r="F334" s="13"/>
      <c r="G334" s="13"/>
      <c r="H334" s="13"/>
      <c r="I334" s="13"/>
      <c r="J334" s="13"/>
    </row>
    <row r="335" spans="1:10" ht="13" x14ac:dyDescent="0.15">
      <c r="A335" s="14"/>
      <c r="B335" s="14"/>
      <c r="C335" s="14"/>
      <c r="D335" s="14"/>
      <c r="E335" s="14"/>
      <c r="F335" s="13"/>
      <c r="G335" s="13"/>
      <c r="H335" s="13"/>
      <c r="I335" s="13"/>
      <c r="J335" s="13"/>
    </row>
    <row r="336" spans="1:10" ht="13" x14ac:dyDescent="0.15">
      <c r="A336" s="14"/>
      <c r="B336" s="14"/>
      <c r="C336" s="14"/>
      <c r="D336" s="14"/>
      <c r="E336" s="14"/>
      <c r="F336" s="13"/>
      <c r="G336" s="13"/>
      <c r="H336" s="13"/>
      <c r="I336" s="13"/>
      <c r="J336" s="13"/>
    </row>
    <row r="337" spans="1:10" ht="13" x14ac:dyDescent="0.15">
      <c r="A337" s="14"/>
      <c r="B337" s="14"/>
      <c r="C337" s="14"/>
      <c r="D337" s="14"/>
      <c r="E337" s="14"/>
      <c r="F337" s="13"/>
      <c r="G337" s="13"/>
      <c r="H337" s="13"/>
      <c r="I337" s="13"/>
      <c r="J337" s="13"/>
    </row>
    <row r="338" spans="1:10" ht="13" x14ac:dyDescent="0.15">
      <c r="A338" s="14"/>
      <c r="B338" s="14"/>
      <c r="C338" s="14"/>
      <c r="D338" s="14"/>
      <c r="E338" s="14"/>
      <c r="F338" s="13"/>
      <c r="G338" s="13"/>
      <c r="H338" s="13"/>
      <c r="I338" s="13"/>
      <c r="J338" s="13"/>
    </row>
    <row r="339" spans="1:10" ht="13" x14ac:dyDescent="0.15">
      <c r="A339" s="14"/>
      <c r="B339" s="14"/>
      <c r="C339" s="14"/>
      <c r="D339" s="14"/>
      <c r="E339" s="14"/>
      <c r="F339" s="13"/>
      <c r="G339" s="13"/>
      <c r="H339" s="13"/>
      <c r="I339" s="13"/>
      <c r="J339" s="13"/>
    </row>
    <row r="340" spans="1:10" ht="13" x14ac:dyDescent="0.15">
      <c r="A340" s="14"/>
      <c r="B340" s="14"/>
      <c r="C340" s="14"/>
      <c r="D340" s="14"/>
      <c r="E340" s="14"/>
      <c r="F340" s="13"/>
      <c r="G340" s="13"/>
      <c r="H340" s="13"/>
      <c r="I340" s="13"/>
      <c r="J340" s="13"/>
    </row>
    <row r="341" spans="1:10" ht="13" x14ac:dyDescent="0.15">
      <c r="A341" s="14"/>
      <c r="B341" s="14"/>
      <c r="C341" s="14"/>
      <c r="D341" s="14"/>
      <c r="E341" s="14"/>
      <c r="F341" s="13"/>
      <c r="G341" s="13"/>
      <c r="H341" s="13"/>
      <c r="I341" s="13"/>
      <c r="J341" s="13"/>
    </row>
    <row r="342" spans="1:10" ht="13" x14ac:dyDescent="0.15">
      <c r="A342" s="14"/>
      <c r="B342" s="14"/>
      <c r="C342" s="14"/>
      <c r="D342" s="14"/>
      <c r="E342" s="14"/>
      <c r="F342" s="13"/>
      <c r="G342" s="13"/>
      <c r="H342" s="13"/>
      <c r="I342" s="13"/>
      <c r="J342" s="13"/>
    </row>
    <row r="343" spans="1:10" ht="13" x14ac:dyDescent="0.15">
      <c r="A343" s="14"/>
      <c r="B343" s="14"/>
      <c r="C343" s="14"/>
      <c r="D343" s="14"/>
      <c r="E343" s="14"/>
      <c r="F343" s="13"/>
      <c r="G343" s="13"/>
      <c r="H343" s="13"/>
      <c r="I343" s="13"/>
      <c r="J343" s="13"/>
    </row>
    <row r="344" spans="1:10" ht="13" x14ac:dyDescent="0.15">
      <c r="A344" s="14"/>
      <c r="B344" s="14"/>
      <c r="C344" s="14"/>
      <c r="D344" s="14"/>
      <c r="E344" s="14"/>
      <c r="F344" s="13"/>
      <c r="G344" s="13"/>
      <c r="H344" s="13"/>
      <c r="I344" s="13"/>
      <c r="J344" s="13"/>
    </row>
    <row r="345" spans="1:10" ht="13" x14ac:dyDescent="0.15">
      <c r="A345" s="14"/>
      <c r="B345" s="14"/>
      <c r="C345" s="14"/>
      <c r="D345" s="14"/>
      <c r="E345" s="14"/>
      <c r="F345" s="13"/>
      <c r="G345" s="13"/>
      <c r="H345" s="13"/>
      <c r="I345" s="13"/>
      <c r="J345" s="13"/>
    </row>
    <row r="346" spans="1:10" ht="13" x14ac:dyDescent="0.15">
      <c r="A346" s="14"/>
      <c r="B346" s="14"/>
      <c r="C346" s="14"/>
      <c r="D346" s="14"/>
      <c r="E346" s="14"/>
      <c r="F346" s="13"/>
      <c r="G346" s="13"/>
      <c r="H346" s="13"/>
      <c r="I346" s="13"/>
      <c r="J346" s="13"/>
    </row>
    <row r="347" spans="1:10" ht="13" x14ac:dyDescent="0.15">
      <c r="A347" s="14"/>
      <c r="B347" s="14"/>
      <c r="C347" s="14"/>
      <c r="D347" s="14"/>
      <c r="E347" s="14"/>
      <c r="F347" s="13"/>
      <c r="G347" s="13"/>
      <c r="H347" s="13"/>
      <c r="I347" s="13"/>
      <c r="J347" s="13"/>
    </row>
    <row r="348" spans="1:10" ht="13" x14ac:dyDescent="0.15">
      <c r="A348" s="14"/>
      <c r="B348" s="14"/>
      <c r="C348" s="14"/>
      <c r="D348" s="14"/>
      <c r="E348" s="14"/>
      <c r="F348" s="13"/>
      <c r="G348" s="13"/>
      <c r="H348" s="13"/>
      <c r="I348" s="13"/>
      <c r="J348" s="13"/>
    </row>
    <row r="349" spans="1:10" ht="13" x14ac:dyDescent="0.15">
      <c r="A349" s="14"/>
      <c r="B349" s="14"/>
      <c r="C349" s="14"/>
      <c r="D349" s="14"/>
      <c r="E349" s="14"/>
      <c r="F349" s="13"/>
      <c r="G349" s="13"/>
      <c r="H349" s="13"/>
      <c r="I349" s="13"/>
      <c r="J349" s="13"/>
    </row>
    <row r="350" spans="1:10" ht="13" x14ac:dyDescent="0.15">
      <c r="A350" s="14"/>
      <c r="B350" s="14"/>
      <c r="C350" s="14"/>
      <c r="D350" s="14"/>
      <c r="E350" s="14"/>
      <c r="F350" s="13"/>
      <c r="G350" s="13"/>
      <c r="H350" s="13"/>
      <c r="I350" s="13"/>
      <c r="J350" s="13"/>
    </row>
    <row r="351" spans="1:10" ht="13" x14ac:dyDescent="0.15">
      <c r="A351" s="14"/>
      <c r="B351" s="14"/>
      <c r="C351" s="14"/>
      <c r="D351" s="14"/>
      <c r="E351" s="14"/>
      <c r="F351" s="13"/>
      <c r="G351" s="13"/>
      <c r="H351" s="13"/>
      <c r="I351" s="13"/>
      <c r="J351" s="13"/>
    </row>
    <row r="352" spans="1:10" ht="13" x14ac:dyDescent="0.15">
      <c r="A352" s="14"/>
      <c r="B352" s="14"/>
      <c r="C352" s="14"/>
      <c r="D352" s="14"/>
      <c r="E352" s="14"/>
      <c r="F352" s="13"/>
      <c r="G352" s="13"/>
      <c r="H352" s="13"/>
      <c r="I352" s="13"/>
      <c r="J352" s="13"/>
    </row>
    <row r="353" spans="1:10" ht="13" x14ac:dyDescent="0.15">
      <c r="A353" s="14"/>
      <c r="B353" s="14"/>
      <c r="C353" s="14"/>
      <c r="D353" s="14"/>
      <c r="E353" s="14"/>
      <c r="F353" s="13"/>
      <c r="G353" s="13"/>
      <c r="H353" s="13"/>
      <c r="I353" s="13"/>
      <c r="J353" s="13"/>
    </row>
    <row r="354" spans="1:10" ht="13" x14ac:dyDescent="0.15">
      <c r="A354" s="14"/>
      <c r="B354" s="14"/>
      <c r="C354" s="14"/>
      <c r="D354" s="14"/>
      <c r="E354" s="14"/>
      <c r="F354" s="13"/>
      <c r="G354" s="13"/>
      <c r="H354" s="13"/>
      <c r="I354" s="13"/>
      <c r="J354" s="13"/>
    </row>
    <row r="355" spans="1:10" ht="13" x14ac:dyDescent="0.15">
      <c r="A355" s="14"/>
      <c r="B355" s="14"/>
      <c r="C355" s="14"/>
      <c r="D355" s="14"/>
      <c r="E355" s="14"/>
      <c r="F355" s="13"/>
      <c r="G355" s="13"/>
      <c r="H355" s="13"/>
      <c r="I355" s="13"/>
      <c r="J355" s="13"/>
    </row>
    <row r="356" spans="1:10" ht="13" x14ac:dyDescent="0.15">
      <c r="A356" s="14"/>
      <c r="B356" s="14"/>
      <c r="C356" s="14"/>
      <c r="D356" s="14"/>
      <c r="E356" s="14"/>
      <c r="F356" s="13"/>
      <c r="G356" s="13"/>
      <c r="H356" s="13"/>
      <c r="I356" s="13"/>
      <c r="J356" s="13"/>
    </row>
    <row r="357" spans="1:10" ht="13" x14ac:dyDescent="0.15">
      <c r="A357" s="14"/>
      <c r="B357" s="14"/>
      <c r="C357" s="14"/>
      <c r="D357" s="14"/>
      <c r="E357" s="14"/>
      <c r="F357" s="13"/>
      <c r="G357" s="13"/>
      <c r="H357" s="13"/>
      <c r="I357" s="13"/>
      <c r="J357" s="13"/>
    </row>
    <row r="358" spans="1:10" ht="13" x14ac:dyDescent="0.15">
      <c r="A358" s="14"/>
      <c r="B358" s="14"/>
      <c r="C358" s="14"/>
      <c r="D358" s="14"/>
      <c r="E358" s="14"/>
      <c r="F358" s="13"/>
      <c r="G358" s="13"/>
      <c r="H358" s="13"/>
      <c r="I358" s="13"/>
      <c r="J358" s="13"/>
    </row>
    <row r="359" spans="1:10" ht="13" x14ac:dyDescent="0.15">
      <c r="A359" s="14"/>
      <c r="B359" s="14"/>
      <c r="C359" s="14"/>
      <c r="D359" s="14"/>
      <c r="E359" s="14"/>
      <c r="F359" s="13"/>
      <c r="G359" s="13"/>
      <c r="H359" s="13"/>
      <c r="I359" s="13"/>
      <c r="J359" s="13"/>
    </row>
    <row r="360" spans="1:10" ht="13" x14ac:dyDescent="0.15">
      <c r="A360" s="14"/>
      <c r="B360" s="14"/>
      <c r="C360" s="14"/>
      <c r="D360" s="14"/>
      <c r="E360" s="14"/>
      <c r="F360" s="13"/>
      <c r="G360" s="13"/>
      <c r="H360" s="13"/>
      <c r="I360" s="13"/>
      <c r="J360" s="13"/>
    </row>
    <row r="361" spans="1:10" ht="13" x14ac:dyDescent="0.15">
      <c r="A361" s="14"/>
      <c r="B361" s="14"/>
      <c r="C361" s="14"/>
      <c r="D361" s="14"/>
      <c r="E361" s="14"/>
      <c r="F361" s="13"/>
      <c r="G361" s="13"/>
      <c r="H361" s="13"/>
      <c r="I361" s="13"/>
      <c r="J361" s="13"/>
    </row>
    <row r="362" spans="1:10" ht="13" x14ac:dyDescent="0.15">
      <c r="A362" s="14"/>
      <c r="B362" s="14"/>
      <c r="C362" s="14"/>
      <c r="D362" s="14"/>
      <c r="E362" s="14"/>
      <c r="F362" s="13"/>
      <c r="G362" s="13"/>
      <c r="H362" s="13"/>
      <c r="I362" s="13"/>
      <c r="J362" s="13"/>
    </row>
    <row r="363" spans="1:10" ht="13" x14ac:dyDescent="0.15">
      <c r="A363" s="14"/>
      <c r="B363" s="14"/>
      <c r="C363" s="14"/>
      <c r="D363" s="14"/>
      <c r="E363" s="14"/>
      <c r="F363" s="13"/>
      <c r="G363" s="13"/>
      <c r="H363" s="13"/>
      <c r="I363" s="13"/>
      <c r="J363" s="13"/>
    </row>
    <row r="364" spans="1:10" ht="13" x14ac:dyDescent="0.15">
      <c r="A364" s="14"/>
      <c r="B364" s="14"/>
      <c r="C364" s="14"/>
      <c r="D364" s="14"/>
      <c r="E364" s="14"/>
      <c r="F364" s="13"/>
      <c r="G364" s="13"/>
      <c r="H364" s="13"/>
      <c r="I364" s="13"/>
      <c r="J364" s="13"/>
    </row>
    <row r="365" spans="1:10" ht="13" x14ac:dyDescent="0.15">
      <c r="A365" s="14"/>
      <c r="B365" s="14"/>
      <c r="C365" s="14"/>
      <c r="D365" s="14"/>
      <c r="E365" s="14"/>
      <c r="F365" s="13"/>
      <c r="G365" s="13"/>
      <c r="H365" s="13"/>
      <c r="I365" s="13"/>
      <c r="J365" s="13"/>
    </row>
    <row r="366" spans="1:10" ht="13" x14ac:dyDescent="0.15">
      <c r="A366" s="14"/>
      <c r="B366" s="14"/>
      <c r="C366" s="14"/>
      <c r="D366" s="14"/>
      <c r="E366" s="14"/>
      <c r="F366" s="13"/>
      <c r="G366" s="13"/>
      <c r="H366" s="13"/>
      <c r="I366" s="13"/>
      <c r="J366" s="13"/>
    </row>
    <row r="367" spans="1:10" ht="13" x14ac:dyDescent="0.15">
      <c r="A367" s="14"/>
      <c r="B367" s="14"/>
      <c r="C367" s="14"/>
      <c r="D367" s="14"/>
      <c r="E367" s="14"/>
      <c r="F367" s="13"/>
      <c r="G367" s="13"/>
      <c r="H367" s="13"/>
      <c r="I367" s="13"/>
      <c r="J367" s="13"/>
    </row>
    <row r="368" spans="1:10" ht="13" x14ac:dyDescent="0.15">
      <c r="A368" s="14"/>
      <c r="B368" s="14"/>
      <c r="C368" s="14"/>
      <c r="D368" s="14"/>
      <c r="E368" s="14"/>
      <c r="F368" s="13"/>
      <c r="G368" s="13"/>
      <c r="H368" s="13"/>
      <c r="I368" s="13"/>
      <c r="J368" s="13"/>
    </row>
    <row r="369" spans="1:10" ht="13" x14ac:dyDescent="0.15">
      <c r="A369" s="14"/>
      <c r="B369" s="14"/>
      <c r="C369" s="14"/>
      <c r="D369" s="14"/>
      <c r="E369" s="14"/>
      <c r="F369" s="13"/>
      <c r="G369" s="13"/>
      <c r="H369" s="13"/>
      <c r="I369" s="13"/>
      <c r="J369" s="13"/>
    </row>
    <row r="370" spans="1:10" ht="13" x14ac:dyDescent="0.15">
      <c r="A370" s="14"/>
      <c r="B370" s="14"/>
      <c r="C370" s="14"/>
      <c r="D370" s="14"/>
      <c r="E370" s="14"/>
      <c r="F370" s="13"/>
      <c r="G370" s="13"/>
      <c r="H370" s="13"/>
      <c r="I370" s="13"/>
      <c r="J370" s="13"/>
    </row>
    <row r="371" spans="1:10" ht="13" x14ac:dyDescent="0.15">
      <c r="A371" s="14"/>
      <c r="B371" s="14"/>
      <c r="C371" s="14"/>
      <c r="D371" s="14"/>
      <c r="E371" s="14"/>
      <c r="F371" s="13"/>
      <c r="G371" s="13"/>
      <c r="H371" s="13"/>
      <c r="I371" s="13"/>
      <c r="J371" s="13"/>
    </row>
    <row r="372" spans="1:10" ht="13" x14ac:dyDescent="0.15">
      <c r="A372" s="14"/>
      <c r="B372" s="14"/>
      <c r="C372" s="14"/>
      <c r="D372" s="14"/>
      <c r="E372" s="14"/>
      <c r="F372" s="13"/>
      <c r="G372" s="13"/>
      <c r="H372" s="13"/>
      <c r="I372" s="13"/>
      <c r="J372" s="13"/>
    </row>
    <row r="373" spans="1:10" ht="13" x14ac:dyDescent="0.15">
      <c r="A373" s="14"/>
      <c r="B373" s="14"/>
      <c r="C373" s="14"/>
      <c r="D373" s="14"/>
      <c r="E373" s="14"/>
      <c r="F373" s="13"/>
      <c r="G373" s="13"/>
      <c r="H373" s="13"/>
      <c r="I373" s="13"/>
      <c r="J373" s="13"/>
    </row>
    <row r="374" spans="1:10" ht="13" x14ac:dyDescent="0.15">
      <c r="A374" s="14"/>
      <c r="B374" s="14"/>
      <c r="C374" s="14"/>
      <c r="D374" s="14"/>
      <c r="E374" s="14"/>
      <c r="F374" s="13"/>
      <c r="G374" s="13"/>
      <c r="H374" s="13"/>
      <c r="I374" s="13"/>
      <c r="J374" s="13"/>
    </row>
    <row r="375" spans="1:10" ht="13" x14ac:dyDescent="0.15">
      <c r="A375" s="14"/>
      <c r="B375" s="14"/>
      <c r="C375" s="14"/>
      <c r="D375" s="14"/>
      <c r="E375" s="14"/>
      <c r="F375" s="13"/>
      <c r="G375" s="13"/>
      <c r="H375" s="13"/>
      <c r="I375" s="13"/>
      <c r="J375" s="13"/>
    </row>
    <row r="376" spans="1:10" ht="13" x14ac:dyDescent="0.15">
      <c r="A376" s="14"/>
      <c r="B376" s="14"/>
      <c r="C376" s="14"/>
      <c r="D376" s="14"/>
      <c r="E376" s="14"/>
      <c r="F376" s="13"/>
      <c r="G376" s="13"/>
      <c r="H376" s="13"/>
      <c r="I376" s="13"/>
      <c r="J376" s="13"/>
    </row>
    <row r="377" spans="1:10" ht="13" x14ac:dyDescent="0.15">
      <c r="A377" s="14"/>
      <c r="B377" s="14"/>
      <c r="C377" s="14"/>
      <c r="D377" s="14"/>
      <c r="E377" s="14"/>
      <c r="F377" s="13"/>
      <c r="G377" s="13"/>
      <c r="H377" s="13"/>
      <c r="I377" s="13"/>
      <c r="J377" s="13"/>
    </row>
    <row r="378" spans="1:10" ht="13" x14ac:dyDescent="0.15">
      <c r="A378" s="14"/>
      <c r="B378" s="14"/>
      <c r="C378" s="14"/>
      <c r="D378" s="14"/>
      <c r="E378" s="14"/>
      <c r="F378" s="13"/>
      <c r="G378" s="13"/>
      <c r="H378" s="13"/>
      <c r="I378" s="13"/>
      <c r="J378" s="13"/>
    </row>
    <row r="379" spans="1:10" ht="13" x14ac:dyDescent="0.15">
      <c r="A379" s="14"/>
      <c r="B379" s="14"/>
      <c r="C379" s="14"/>
      <c r="D379" s="14"/>
      <c r="E379" s="14"/>
      <c r="F379" s="13"/>
      <c r="G379" s="13"/>
      <c r="H379" s="13"/>
      <c r="I379" s="13"/>
      <c r="J379" s="13"/>
    </row>
    <row r="380" spans="1:10" ht="13" x14ac:dyDescent="0.15">
      <c r="A380" s="14"/>
      <c r="B380" s="14"/>
      <c r="C380" s="14"/>
      <c r="D380" s="14"/>
      <c r="E380" s="14"/>
      <c r="F380" s="13"/>
      <c r="G380" s="13"/>
      <c r="H380" s="13"/>
      <c r="I380" s="13"/>
      <c r="J380" s="13"/>
    </row>
    <row r="381" spans="1:10" ht="13" x14ac:dyDescent="0.15">
      <c r="A381" s="14"/>
      <c r="B381" s="14"/>
      <c r="C381" s="14"/>
      <c r="D381" s="14"/>
      <c r="E381" s="14"/>
      <c r="F381" s="13"/>
      <c r="G381" s="13"/>
      <c r="H381" s="13"/>
      <c r="I381" s="13"/>
      <c r="J381" s="13"/>
    </row>
    <row r="382" spans="1:10" ht="13" x14ac:dyDescent="0.15">
      <c r="A382" s="14"/>
      <c r="B382" s="14"/>
      <c r="C382" s="14"/>
      <c r="D382" s="14"/>
      <c r="E382" s="14"/>
      <c r="F382" s="13"/>
      <c r="G382" s="13"/>
      <c r="H382" s="13"/>
      <c r="I382" s="13"/>
      <c r="J382" s="13"/>
    </row>
    <row r="383" spans="1:10" ht="13" x14ac:dyDescent="0.15">
      <c r="A383" s="14"/>
      <c r="B383" s="14"/>
      <c r="C383" s="14"/>
      <c r="D383" s="14"/>
      <c r="E383" s="14"/>
      <c r="F383" s="13"/>
      <c r="G383" s="13"/>
      <c r="H383" s="13"/>
      <c r="I383" s="13"/>
      <c r="J383" s="13"/>
    </row>
    <row r="384" spans="1:10" ht="13" x14ac:dyDescent="0.15">
      <c r="A384" s="14"/>
      <c r="B384" s="14"/>
      <c r="C384" s="14"/>
      <c r="D384" s="14"/>
      <c r="E384" s="14"/>
      <c r="F384" s="13"/>
      <c r="G384" s="13"/>
      <c r="H384" s="13"/>
      <c r="I384" s="13"/>
      <c r="J384" s="13"/>
    </row>
    <row r="385" spans="1:10" ht="13" x14ac:dyDescent="0.15">
      <c r="A385" s="14"/>
      <c r="B385" s="14"/>
      <c r="C385" s="14"/>
      <c r="D385" s="14"/>
      <c r="E385" s="14"/>
      <c r="F385" s="13"/>
      <c r="G385" s="13"/>
      <c r="H385" s="13"/>
      <c r="I385" s="13"/>
      <c r="J385" s="13"/>
    </row>
    <row r="386" spans="1:10" ht="13" x14ac:dyDescent="0.15">
      <c r="A386" s="14"/>
      <c r="B386" s="14"/>
      <c r="C386" s="14"/>
      <c r="D386" s="14"/>
      <c r="E386" s="14"/>
      <c r="F386" s="13"/>
      <c r="G386" s="13"/>
      <c r="H386" s="13"/>
      <c r="I386" s="13"/>
      <c r="J386" s="13"/>
    </row>
    <row r="387" spans="1:10" ht="13" x14ac:dyDescent="0.15">
      <c r="A387" s="14"/>
      <c r="B387" s="14"/>
      <c r="C387" s="14"/>
      <c r="D387" s="14"/>
      <c r="E387" s="14"/>
      <c r="F387" s="13"/>
      <c r="G387" s="13"/>
      <c r="H387" s="13"/>
      <c r="I387" s="13"/>
      <c r="J387" s="13"/>
    </row>
    <row r="388" spans="1:10" ht="13" x14ac:dyDescent="0.15">
      <c r="A388" s="14"/>
      <c r="B388" s="14"/>
      <c r="C388" s="14"/>
      <c r="D388" s="14"/>
      <c r="E388" s="14"/>
      <c r="F388" s="13"/>
      <c r="G388" s="13"/>
      <c r="H388" s="13"/>
      <c r="I388" s="13"/>
      <c r="J388" s="13"/>
    </row>
    <row r="389" spans="1:10" ht="13" x14ac:dyDescent="0.15">
      <c r="A389" s="14"/>
      <c r="B389" s="14"/>
      <c r="C389" s="14"/>
      <c r="D389" s="14"/>
      <c r="E389" s="14"/>
      <c r="F389" s="13"/>
      <c r="G389" s="13"/>
      <c r="H389" s="13"/>
      <c r="I389" s="13"/>
      <c r="J389" s="13"/>
    </row>
    <row r="390" spans="1:10" ht="13" x14ac:dyDescent="0.15">
      <c r="A390" s="14"/>
      <c r="B390" s="14"/>
      <c r="C390" s="14"/>
      <c r="D390" s="14"/>
      <c r="E390" s="14"/>
      <c r="F390" s="13"/>
      <c r="G390" s="13"/>
      <c r="H390" s="13"/>
      <c r="I390" s="13"/>
      <c r="J390" s="13"/>
    </row>
    <row r="391" spans="1:10" ht="13" x14ac:dyDescent="0.15">
      <c r="A391" s="14"/>
      <c r="B391" s="14"/>
      <c r="C391" s="14"/>
      <c r="D391" s="14"/>
      <c r="E391" s="14"/>
      <c r="F391" s="13"/>
      <c r="G391" s="13"/>
      <c r="H391" s="13"/>
      <c r="I391" s="13"/>
      <c r="J391" s="13"/>
    </row>
    <row r="392" spans="1:10" ht="13" x14ac:dyDescent="0.15">
      <c r="A392" s="14"/>
      <c r="B392" s="14"/>
      <c r="C392" s="14"/>
      <c r="D392" s="14"/>
      <c r="E392" s="14"/>
      <c r="F392" s="13"/>
      <c r="G392" s="13"/>
      <c r="H392" s="13"/>
      <c r="I392" s="13"/>
      <c r="J392" s="13"/>
    </row>
    <row r="393" spans="1:10" ht="13" x14ac:dyDescent="0.15">
      <c r="A393" s="14"/>
      <c r="B393" s="14"/>
      <c r="C393" s="14"/>
      <c r="D393" s="14"/>
      <c r="E393" s="14"/>
      <c r="F393" s="13"/>
      <c r="G393" s="13"/>
      <c r="H393" s="13"/>
      <c r="I393" s="13"/>
      <c r="J393" s="13"/>
    </row>
    <row r="394" spans="1:10" ht="13" x14ac:dyDescent="0.15">
      <c r="A394" s="14"/>
      <c r="B394" s="14"/>
      <c r="C394" s="14"/>
      <c r="D394" s="14"/>
      <c r="E394" s="14"/>
      <c r="F394" s="13"/>
      <c r="G394" s="13"/>
      <c r="H394" s="13"/>
      <c r="I394" s="13"/>
      <c r="J394" s="13"/>
    </row>
    <row r="395" spans="1:10" ht="13" x14ac:dyDescent="0.15">
      <c r="A395" s="14"/>
      <c r="B395" s="14"/>
      <c r="C395" s="14"/>
      <c r="D395" s="14"/>
      <c r="E395" s="14"/>
      <c r="F395" s="13"/>
      <c r="G395" s="13"/>
      <c r="H395" s="13"/>
      <c r="I395" s="13"/>
      <c r="J395" s="13"/>
    </row>
    <row r="396" spans="1:10" ht="13" x14ac:dyDescent="0.15">
      <c r="A396" s="14"/>
      <c r="B396" s="14"/>
      <c r="C396" s="14"/>
      <c r="D396" s="14"/>
      <c r="E396" s="14"/>
      <c r="F396" s="13"/>
      <c r="G396" s="13"/>
      <c r="H396" s="13"/>
      <c r="I396" s="13"/>
      <c r="J396" s="13"/>
    </row>
    <row r="397" spans="1:10" ht="13" x14ac:dyDescent="0.15">
      <c r="A397" s="14"/>
      <c r="B397" s="14"/>
      <c r="C397" s="14"/>
      <c r="D397" s="14"/>
      <c r="E397" s="14"/>
      <c r="F397" s="13"/>
      <c r="G397" s="13"/>
      <c r="H397" s="13"/>
      <c r="I397" s="13"/>
      <c r="J397" s="13"/>
    </row>
    <row r="398" spans="1:10" ht="13" x14ac:dyDescent="0.15">
      <c r="A398" s="14"/>
      <c r="B398" s="14"/>
      <c r="C398" s="14"/>
      <c r="D398" s="14"/>
      <c r="E398" s="14"/>
      <c r="F398" s="13"/>
      <c r="G398" s="13"/>
      <c r="H398" s="13"/>
      <c r="I398" s="13"/>
      <c r="J398" s="13"/>
    </row>
    <row r="399" spans="1:10" ht="13" x14ac:dyDescent="0.15">
      <c r="A399" s="14"/>
      <c r="B399" s="14"/>
      <c r="C399" s="14"/>
      <c r="D399" s="14"/>
      <c r="E399" s="14"/>
      <c r="F399" s="13"/>
      <c r="G399" s="13"/>
      <c r="H399" s="13"/>
      <c r="I399" s="13"/>
      <c r="J399" s="13"/>
    </row>
    <row r="400" spans="1:10" ht="13" x14ac:dyDescent="0.15">
      <c r="A400" s="14"/>
      <c r="B400" s="14"/>
      <c r="C400" s="14"/>
      <c r="D400" s="14"/>
      <c r="E400" s="14"/>
      <c r="F400" s="13"/>
      <c r="G400" s="13"/>
      <c r="H400" s="13"/>
      <c r="I400" s="13"/>
      <c r="J400" s="13"/>
    </row>
    <row r="401" spans="1:10" ht="13" x14ac:dyDescent="0.15">
      <c r="A401" s="14"/>
      <c r="B401" s="14"/>
      <c r="C401" s="14"/>
      <c r="D401" s="14"/>
      <c r="E401" s="14"/>
      <c r="F401" s="13"/>
      <c r="G401" s="13"/>
      <c r="H401" s="13"/>
      <c r="I401" s="13"/>
      <c r="J401" s="13"/>
    </row>
    <row r="402" spans="1:10" ht="13" x14ac:dyDescent="0.15">
      <c r="A402" s="14"/>
      <c r="B402" s="14"/>
      <c r="C402" s="14"/>
      <c r="D402" s="14"/>
      <c r="E402" s="14"/>
      <c r="F402" s="13"/>
      <c r="G402" s="13"/>
      <c r="H402" s="13"/>
      <c r="I402" s="13"/>
      <c r="J402" s="13"/>
    </row>
    <row r="403" spans="1:10" ht="13" x14ac:dyDescent="0.15">
      <c r="A403" s="14"/>
      <c r="B403" s="14"/>
      <c r="C403" s="14"/>
      <c r="D403" s="14"/>
      <c r="E403" s="14"/>
      <c r="F403" s="13"/>
      <c r="G403" s="13"/>
      <c r="H403" s="13"/>
      <c r="I403" s="13"/>
      <c r="J403" s="13"/>
    </row>
    <row r="404" spans="1:10" ht="13" x14ac:dyDescent="0.15">
      <c r="A404" s="14"/>
      <c r="B404" s="14"/>
      <c r="C404" s="14"/>
      <c r="D404" s="14"/>
      <c r="E404" s="14"/>
      <c r="F404" s="13"/>
      <c r="G404" s="13"/>
      <c r="H404" s="13"/>
      <c r="I404" s="13"/>
      <c r="J404" s="13"/>
    </row>
    <row r="405" spans="1:10" ht="13" x14ac:dyDescent="0.15">
      <c r="A405" s="14"/>
      <c r="B405" s="14"/>
      <c r="C405" s="14"/>
      <c r="D405" s="14"/>
      <c r="E405" s="14"/>
      <c r="F405" s="13"/>
      <c r="G405" s="13"/>
      <c r="H405" s="13"/>
      <c r="I405" s="13"/>
      <c r="J405" s="13"/>
    </row>
    <row r="406" spans="1:10" ht="13" x14ac:dyDescent="0.15">
      <c r="A406" s="14"/>
      <c r="B406" s="14"/>
      <c r="C406" s="14"/>
      <c r="D406" s="14"/>
      <c r="E406" s="14"/>
      <c r="F406" s="13"/>
      <c r="G406" s="13"/>
      <c r="H406" s="13"/>
      <c r="I406" s="13"/>
      <c r="J406" s="13"/>
    </row>
    <row r="407" spans="1:10" ht="13" x14ac:dyDescent="0.15">
      <c r="A407" s="14"/>
      <c r="B407" s="14"/>
      <c r="C407" s="14"/>
      <c r="D407" s="14"/>
      <c r="E407" s="14"/>
      <c r="F407" s="13"/>
      <c r="G407" s="13"/>
      <c r="H407" s="13"/>
      <c r="I407" s="13"/>
      <c r="J407" s="13"/>
    </row>
    <row r="408" spans="1:10" ht="13" x14ac:dyDescent="0.15">
      <c r="A408" s="14"/>
      <c r="B408" s="14"/>
      <c r="C408" s="14"/>
      <c r="D408" s="14"/>
      <c r="E408" s="14"/>
      <c r="F408" s="13"/>
      <c r="G408" s="13"/>
      <c r="H408" s="13"/>
      <c r="I408" s="13"/>
      <c r="J408" s="13"/>
    </row>
    <row r="409" spans="1:10" ht="13" x14ac:dyDescent="0.15">
      <c r="A409" s="14"/>
      <c r="B409" s="14"/>
      <c r="C409" s="14"/>
      <c r="D409" s="14"/>
      <c r="E409" s="14"/>
      <c r="F409" s="13"/>
      <c r="G409" s="13"/>
      <c r="H409" s="13"/>
      <c r="I409" s="13"/>
      <c r="J409" s="13"/>
    </row>
    <row r="410" spans="1:10" ht="13" x14ac:dyDescent="0.15">
      <c r="A410" s="14"/>
      <c r="B410" s="14"/>
      <c r="C410" s="14"/>
      <c r="D410" s="14"/>
      <c r="E410" s="14"/>
      <c r="F410" s="13"/>
      <c r="G410" s="13"/>
      <c r="H410" s="13"/>
      <c r="I410" s="13"/>
      <c r="J410" s="13"/>
    </row>
    <row r="411" spans="1:10" ht="13" x14ac:dyDescent="0.15">
      <c r="A411" s="14"/>
      <c r="B411" s="14"/>
      <c r="C411" s="14"/>
      <c r="D411" s="14"/>
      <c r="E411" s="14"/>
      <c r="F411" s="13"/>
      <c r="G411" s="13"/>
      <c r="H411" s="13"/>
      <c r="I411" s="13"/>
      <c r="J411" s="13"/>
    </row>
    <row r="412" spans="1:10" ht="13" x14ac:dyDescent="0.15">
      <c r="A412" s="14"/>
      <c r="B412" s="14"/>
      <c r="C412" s="14"/>
      <c r="D412" s="14"/>
      <c r="E412" s="14"/>
      <c r="F412" s="13"/>
      <c r="G412" s="13"/>
      <c r="H412" s="13"/>
      <c r="I412" s="13"/>
      <c r="J412" s="13"/>
    </row>
    <row r="413" spans="1:10" ht="13" x14ac:dyDescent="0.15">
      <c r="A413" s="14"/>
      <c r="B413" s="14"/>
      <c r="C413" s="14"/>
      <c r="D413" s="14"/>
      <c r="E413" s="14"/>
      <c r="F413" s="13"/>
      <c r="G413" s="13"/>
      <c r="H413" s="13"/>
      <c r="I413" s="13"/>
      <c r="J413" s="13"/>
    </row>
    <row r="414" spans="1:10" ht="13" x14ac:dyDescent="0.15">
      <c r="A414" s="14"/>
      <c r="B414" s="14"/>
      <c r="C414" s="14"/>
      <c r="D414" s="14"/>
      <c r="E414" s="14"/>
      <c r="F414" s="13"/>
      <c r="G414" s="13"/>
      <c r="H414" s="13"/>
      <c r="I414" s="13"/>
      <c r="J414" s="13"/>
    </row>
    <row r="415" spans="1:10" ht="13" x14ac:dyDescent="0.15">
      <c r="A415" s="14"/>
      <c r="B415" s="14"/>
      <c r="C415" s="14"/>
      <c r="D415" s="14"/>
      <c r="E415" s="14"/>
      <c r="F415" s="13"/>
      <c r="G415" s="13"/>
      <c r="H415" s="13"/>
      <c r="I415" s="13"/>
      <c r="J415" s="13"/>
    </row>
    <row r="416" spans="1:10" ht="13" x14ac:dyDescent="0.15">
      <c r="A416" s="14"/>
      <c r="B416" s="14"/>
      <c r="C416" s="14"/>
      <c r="D416" s="14"/>
      <c r="E416" s="14"/>
      <c r="F416" s="13"/>
      <c r="G416" s="13"/>
      <c r="H416" s="13"/>
      <c r="I416" s="13"/>
      <c r="J416" s="13"/>
    </row>
    <row r="417" spans="1:10" ht="13" x14ac:dyDescent="0.15">
      <c r="A417" s="14"/>
      <c r="B417" s="14"/>
      <c r="C417" s="14"/>
      <c r="D417" s="14"/>
      <c r="E417" s="14"/>
      <c r="F417" s="13"/>
      <c r="G417" s="13"/>
      <c r="H417" s="13"/>
      <c r="I417" s="13"/>
      <c r="J417" s="13"/>
    </row>
    <row r="418" spans="1:10" ht="13" x14ac:dyDescent="0.15">
      <c r="A418" s="14"/>
      <c r="B418" s="14"/>
      <c r="C418" s="14"/>
      <c r="D418" s="14"/>
      <c r="E418" s="14"/>
      <c r="F418" s="13"/>
      <c r="G418" s="13"/>
      <c r="H418" s="13"/>
      <c r="I418" s="13"/>
      <c r="J418" s="13"/>
    </row>
    <row r="419" spans="1:10" ht="13" x14ac:dyDescent="0.15">
      <c r="A419" s="14"/>
      <c r="B419" s="14"/>
      <c r="C419" s="14"/>
      <c r="D419" s="14"/>
      <c r="E419" s="14"/>
      <c r="F419" s="13"/>
      <c r="G419" s="13"/>
      <c r="H419" s="13"/>
      <c r="I419" s="13"/>
      <c r="J419" s="13"/>
    </row>
    <row r="420" spans="1:10" ht="13" x14ac:dyDescent="0.15">
      <c r="A420" s="14"/>
      <c r="B420" s="14"/>
      <c r="C420" s="14"/>
      <c r="D420" s="14"/>
      <c r="E420" s="14"/>
      <c r="F420" s="13"/>
      <c r="G420" s="13"/>
      <c r="H420" s="13"/>
      <c r="I420" s="13"/>
      <c r="J420" s="13"/>
    </row>
    <row r="421" spans="1:10" ht="13" x14ac:dyDescent="0.15">
      <c r="A421" s="14"/>
      <c r="B421" s="14"/>
      <c r="C421" s="14"/>
      <c r="D421" s="14"/>
      <c r="E421" s="14"/>
      <c r="F421" s="13"/>
      <c r="G421" s="13"/>
      <c r="H421" s="13"/>
      <c r="I421" s="13"/>
      <c r="J421" s="13"/>
    </row>
    <row r="422" spans="1:10" ht="13" x14ac:dyDescent="0.15">
      <c r="A422" s="14"/>
      <c r="B422" s="14"/>
      <c r="C422" s="14"/>
      <c r="D422" s="14"/>
      <c r="E422" s="14"/>
      <c r="F422" s="13"/>
      <c r="G422" s="13"/>
      <c r="H422" s="13"/>
      <c r="I422" s="13"/>
      <c r="J422" s="13"/>
    </row>
    <row r="423" spans="1:10" ht="13" x14ac:dyDescent="0.15">
      <c r="A423" s="14"/>
      <c r="B423" s="14"/>
      <c r="C423" s="14"/>
      <c r="D423" s="14"/>
      <c r="E423" s="14"/>
      <c r="F423" s="13"/>
      <c r="G423" s="13"/>
      <c r="H423" s="13"/>
      <c r="I423" s="13"/>
      <c r="J423" s="13"/>
    </row>
    <row r="424" spans="1:10" ht="13" x14ac:dyDescent="0.15">
      <c r="A424" s="14"/>
      <c r="B424" s="14"/>
      <c r="C424" s="14"/>
      <c r="D424" s="14"/>
      <c r="E424" s="14"/>
      <c r="F424" s="13"/>
      <c r="G424" s="13"/>
      <c r="H424" s="13"/>
      <c r="I424" s="13"/>
      <c r="J424" s="13"/>
    </row>
    <row r="425" spans="1:10" ht="13" x14ac:dyDescent="0.15">
      <c r="A425" s="14"/>
      <c r="B425" s="14"/>
      <c r="C425" s="14"/>
      <c r="D425" s="14"/>
      <c r="E425" s="14"/>
      <c r="F425" s="13"/>
      <c r="G425" s="13"/>
      <c r="H425" s="13"/>
      <c r="I425" s="13"/>
      <c r="J425" s="13"/>
    </row>
    <row r="426" spans="1:10" ht="13" x14ac:dyDescent="0.15">
      <c r="A426" s="14"/>
      <c r="B426" s="14"/>
      <c r="C426" s="14"/>
      <c r="D426" s="14"/>
      <c r="E426" s="14"/>
      <c r="F426" s="13"/>
      <c r="G426" s="13"/>
      <c r="H426" s="13"/>
      <c r="I426" s="13"/>
      <c r="J426" s="13"/>
    </row>
    <row r="427" spans="1:10" ht="13" x14ac:dyDescent="0.15">
      <c r="A427" s="14"/>
      <c r="B427" s="14"/>
      <c r="C427" s="14"/>
      <c r="D427" s="14"/>
      <c r="E427" s="14"/>
      <c r="F427" s="13"/>
      <c r="G427" s="13"/>
      <c r="H427" s="13"/>
      <c r="I427" s="13"/>
      <c r="J427" s="13"/>
    </row>
    <row r="428" spans="1:10" ht="13" x14ac:dyDescent="0.15">
      <c r="A428" s="14"/>
      <c r="B428" s="14"/>
      <c r="C428" s="14"/>
      <c r="D428" s="14"/>
      <c r="E428" s="14"/>
      <c r="F428" s="13"/>
      <c r="G428" s="13"/>
      <c r="H428" s="13"/>
      <c r="I428" s="13"/>
      <c r="J428" s="13"/>
    </row>
    <row r="429" spans="1:10" ht="13" x14ac:dyDescent="0.15">
      <c r="A429" s="14"/>
      <c r="B429" s="14"/>
      <c r="C429" s="14"/>
      <c r="D429" s="14"/>
      <c r="E429" s="14"/>
      <c r="F429" s="13"/>
      <c r="G429" s="13"/>
      <c r="H429" s="13"/>
      <c r="I429" s="13"/>
      <c r="J429" s="13"/>
    </row>
    <row r="430" spans="1:10" ht="13" x14ac:dyDescent="0.15">
      <c r="A430" s="14"/>
      <c r="B430" s="14"/>
      <c r="C430" s="14"/>
      <c r="D430" s="14"/>
      <c r="E430" s="14"/>
      <c r="F430" s="13"/>
      <c r="G430" s="13"/>
      <c r="H430" s="13"/>
      <c r="I430" s="13"/>
      <c r="J430" s="13"/>
    </row>
    <row r="431" spans="1:10" ht="13" x14ac:dyDescent="0.15">
      <c r="A431" s="14"/>
      <c r="B431" s="14"/>
      <c r="C431" s="14"/>
      <c r="D431" s="14"/>
      <c r="E431" s="14"/>
      <c r="F431" s="13"/>
      <c r="G431" s="13"/>
      <c r="H431" s="13"/>
      <c r="I431" s="13"/>
      <c r="J431" s="13"/>
    </row>
    <row r="432" spans="1:10" ht="13" x14ac:dyDescent="0.15">
      <c r="A432" s="14"/>
      <c r="B432" s="14"/>
      <c r="C432" s="14"/>
      <c r="D432" s="14"/>
      <c r="E432" s="14"/>
      <c r="F432" s="13"/>
      <c r="G432" s="13"/>
      <c r="H432" s="13"/>
      <c r="I432" s="13"/>
      <c r="J432" s="13"/>
    </row>
    <row r="433" spans="1:10" ht="13" x14ac:dyDescent="0.15">
      <c r="A433" s="14"/>
      <c r="B433" s="14"/>
      <c r="C433" s="14"/>
      <c r="D433" s="14"/>
      <c r="E433" s="14"/>
      <c r="F433" s="13"/>
      <c r="G433" s="13"/>
      <c r="H433" s="13"/>
      <c r="I433" s="13"/>
      <c r="J433" s="13"/>
    </row>
    <row r="434" spans="1:10" ht="13" x14ac:dyDescent="0.15">
      <c r="A434" s="14"/>
      <c r="B434" s="14"/>
      <c r="C434" s="14"/>
      <c r="D434" s="14"/>
      <c r="E434" s="14"/>
      <c r="F434" s="13"/>
      <c r="G434" s="13"/>
      <c r="H434" s="13"/>
      <c r="I434" s="13"/>
      <c r="J434" s="13"/>
    </row>
    <row r="435" spans="1:10" ht="13" x14ac:dyDescent="0.15">
      <c r="A435" s="14"/>
      <c r="B435" s="14"/>
      <c r="C435" s="14"/>
      <c r="D435" s="14"/>
      <c r="E435" s="14"/>
      <c r="F435" s="13"/>
      <c r="G435" s="13"/>
      <c r="H435" s="13"/>
      <c r="I435" s="13"/>
      <c r="J435" s="13"/>
    </row>
    <row r="436" spans="1:10" ht="13" x14ac:dyDescent="0.15">
      <c r="A436" s="14"/>
      <c r="B436" s="14"/>
      <c r="C436" s="14"/>
      <c r="D436" s="14"/>
      <c r="E436" s="14"/>
      <c r="F436" s="13"/>
      <c r="G436" s="13"/>
      <c r="H436" s="13"/>
      <c r="I436" s="13"/>
      <c r="J436" s="13"/>
    </row>
    <row r="437" spans="1:10" ht="13" x14ac:dyDescent="0.15">
      <c r="A437" s="14"/>
      <c r="B437" s="14"/>
      <c r="C437" s="14"/>
      <c r="D437" s="14"/>
      <c r="E437" s="14"/>
      <c r="F437" s="13"/>
      <c r="G437" s="13"/>
      <c r="H437" s="13"/>
      <c r="I437" s="13"/>
      <c r="J437" s="13"/>
    </row>
    <row r="438" spans="1:10" ht="13" x14ac:dyDescent="0.15">
      <c r="A438" s="14"/>
      <c r="B438" s="14"/>
      <c r="C438" s="14"/>
      <c r="D438" s="14"/>
      <c r="E438" s="14"/>
      <c r="F438" s="13"/>
      <c r="G438" s="13"/>
      <c r="H438" s="13"/>
      <c r="I438" s="13"/>
      <c r="J438" s="13"/>
    </row>
    <row r="439" spans="1:10" ht="13" x14ac:dyDescent="0.15">
      <c r="A439" s="14"/>
      <c r="B439" s="14"/>
      <c r="C439" s="14"/>
      <c r="D439" s="14"/>
      <c r="E439" s="14"/>
      <c r="F439" s="13"/>
      <c r="G439" s="13"/>
      <c r="H439" s="13"/>
      <c r="I439" s="13"/>
      <c r="J439" s="13"/>
    </row>
    <row r="440" spans="1:10" ht="13" x14ac:dyDescent="0.15">
      <c r="A440" s="14"/>
      <c r="B440" s="14"/>
      <c r="C440" s="14"/>
      <c r="D440" s="14"/>
      <c r="E440" s="14"/>
      <c r="F440" s="13"/>
      <c r="G440" s="13"/>
      <c r="H440" s="13"/>
      <c r="I440" s="13"/>
      <c r="J440" s="13"/>
    </row>
    <row r="441" spans="1:10" ht="13" x14ac:dyDescent="0.15">
      <c r="A441" s="14"/>
      <c r="B441" s="14"/>
      <c r="C441" s="14"/>
      <c r="D441" s="14"/>
      <c r="E441" s="14"/>
      <c r="F441" s="13"/>
      <c r="G441" s="13"/>
      <c r="H441" s="13"/>
      <c r="I441" s="13"/>
      <c r="J441" s="13"/>
    </row>
    <row r="442" spans="1:10" ht="13" x14ac:dyDescent="0.15">
      <c r="A442" s="14"/>
      <c r="B442" s="14"/>
      <c r="C442" s="14"/>
      <c r="D442" s="14"/>
      <c r="E442" s="14"/>
      <c r="F442" s="13"/>
      <c r="G442" s="13"/>
      <c r="H442" s="13"/>
      <c r="I442" s="13"/>
      <c r="J442" s="13"/>
    </row>
    <row r="443" spans="1:10" ht="13" x14ac:dyDescent="0.15">
      <c r="A443" s="14"/>
      <c r="B443" s="14"/>
      <c r="C443" s="14"/>
      <c r="D443" s="14"/>
      <c r="E443" s="14"/>
      <c r="F443" s="13"/>
      <c r="G443" s="13"/>
      <c r="H443" s="13"/>
      <c r="I443" s="13"/>
      <c r="J443" s="13"/>
    </row>
    <row r="444" spans="1:10" ht="13" x14ac:dyDescent="0.15">
      <c r="A444" s="14"/>
      <c r="B444" s="14"/>
      <c r="C444" s="14"/>
      <c r="D444" s="14"/>
      <c r="E444" s="14"/>
      <c r="F444" s="13"/>
      <c r="G444" s="13"/>
      <c r="H444" s="13"/>
      <c r="I444" s="13"/>
      <c r="J444" s="13"/>
    </row>
    <row r="445" spans="1:10" ht="13" x14ac:dyDescent="0.15">
      <c r="A445" s="14"/>
      <c r="B445" s="14"/>
      <c r="C445" s="14"/>
      <c r="D445" s="14"/>
      <c r="E445" s="14"/>
      <c r="F445" s="13"/>
      <c r="G445" s="13"/>
      <c r="H445" s="13"/>
      <c r="I445" s="13"/>
      <c r="J445" s="13"/>
    </row>
    <row r="446" spans="1:10" ht="13" x14ac:dyDescent="0.15">
      <c r="A446" s="14"/>
      <c r="B446" s="14"/>
      <c r="C446" s="14"/>
      <c r="D446" s="14"/>
      <c r="E446" s="14"/>
      <c r="F446" s="13"/>
      <c r="G446" s="13"/>
      <c r="H446" s="13"/>
      <c r="I446" s="13"/>
      <c r="J446" s="13"/>
    </row>
    <row r="447" spans="1:10" ht="13" x14ac:dyDescent="0.15">
      <c r="A447" s="14"/>
      <c r="B447" s="14"/>
      <c r="C447" s="14"/>
      <c r="D447" s="14"/>
      <c r="E447" s="14"/>
      <c r="F447" s="13"/>
      <c r="G447" s="13"/>
      <c r="H447" s="13"/>
      <c r="I447" s="13"/>
      <c r="J447" s="13"/>
    </row>
    <row r="448" spans="1:10" ht="13" x14ac:dyDescent="0.15">
      <c r="A448" s="14"/>
      <c r="B448" s="14"/>
      <c r="C448" s="14"/>
      <c r="D448" s="14"/>
      <c r="E448" s="14"/>
      <c r="F448" s="13"/>
      <c r="G448" s="13"/>
      <c r="H448" s="13"/>
      <c r="I448" s="13"/>
      <c r="J448" s="13"/>
    </row>
    <row r="449" spans="1:10" ht="13" x14ac:dyDescent="0.15">
      <c r="A449" s="14"/>
      <c r="B449" s="14"/>
      <c r="C449" s="14"/>
      <c r="D449" s="14"/>
      <c r="E449" s="14"/>
      <c r="F449" s="13"/>
      <c r="G449" s="13"/>
      <c r="H449" s="13"/>
      <c r="I449" s="13"/>
      <c r="J449" s="13"/>
    </row>
    <row r="450" spans="1:10" ht="13" x14ac:dyDescent="0.15">
      <c r="A450" s="14"/>
      <c r="B450" s="14"/>
      <c r="C450" s="14"/>
      <c r="D450" s="14"/>
      <c r="E450" s="14"/>
      <c r="F450" s="13"/>
      <c r="G450" s="13"/>
      <c r="H450" s="13"/>
      <c r="I450" s="13"/>
      <c r="J450" s="13"/>
    </row>
    <row r="451" spans="1:10" ht="13" x14ac:dyDescent="0.15">
      <c r="A451" s="14"/>
      <c r="B451" s="14"/>
      <c r="C451" s="14"/>
      <c r="D451" s="14"/>
      <c r="E451" s="14"/>
      <c r="F451" s="13"/>
      <c r="G451" s="13"/>
      <c r="H451" s="13"/>
      <c r="I451" s="13"/>
      <c r="J451" s="13"/>
    </row>
    <row r="452" spans="1:10" ht="13" x14ac:dyDescent="0.15">
      <c r="A452" s="14"/>
      <c r="B452" s="14"/>
      <c r="C452" s="14"/>
      <c r="D452" s="14"/>
      <c r="E452" s="14"/>
      <c r="F452" s="13"/>
      <c r="G452" s="13"/>
      <c r="H452" s="13"/>
      <c r="I452" s="13"/>
      <c r="J452" s="13"/>
    </row>
    <row r="453" spans="1:10" ht="13" x14ac:dyDescent="0.15">
      <c r="A453" s="14"/>
      <c r="B453" s="14"/>
      <c r="C453" s="14"/>
      <c r="D453" s="14"/>
      <c r="E453" s="14"/>
      <c r="F453" s="13"/>
      <c r="G453" s="13"/>
      <c r="H453" s="13"/>
      <c r="I453" s="13"/>
      <c r="J453" s="13"/>
    </row>
    <row r="454" spans="1:10" ht="13" x14ac:dyDescent="0.15">
      <c r="A454" s="14"/>
      <c r="B454" s="14"/>
      <c r="C454" s="14"/>
      <c r="D454" s="14"/>
      <c r="E454" s="14"/>
      <c r="F454" s="13"/>
      <c r="G454" s="13"/>
      <c r="H454" s="13"/>
      <c r="I454" s="13"/>
      <c r="J454" s="13"/>
    </row>
    <row r="455" spans="1:10" ht="13" x14ac:dyDescent="0.15">
      <c r="A455" s="14"/>
      <c r="B455" s="14"/>
      <c r="C455" s="14"/>
      <c r="D455" s="14"/>
      <c r="E455" s="14"/>
      <c r="F455" s="13"/>
      <c r="G455" s="13"/>
      <c r="H455" s="13"/>
      <c r="I455" s="13"/>
      <c r="J455" s="13"/>
    </row>
    <row r="456" spans="1:10" ht="13" x14ac:dyDescent="0.15">
      <c r="A456" s="14"/>
      <c r="B456" s="14"/>
      <c r="C456" s="14"/>
      <c r="D456" s="14"/>
      <c r="E456" s="14"/>
      <c r="F456" s="13"/>
      <c r="G456" s="13"/>
      <c r="H456" s="13"/>
      <c r="I456" s="13"/>
      <c r="J456" s="13"/>
    </row>
    <row r="457" spans="1:10" ht="13" x14ac:dyDescent="0.15">
      <c r="A457" s="14"/>
      <c r="B457" s="14"/>
      <c r="C457" s="14"/>
      <c r="D457" s="14"/>
      <c r="E457" s="14"/>
      <c r="F457" s="13"/>
      <c r="G457" s="13"/>
      <c r="H457" s="13"/>
      <c r="I457" s="13"/>
      <c r="J457" s="13"/>
    </row>
    <row r="458" spans="1:10" ht="13" x14ac:dyDescent="0.15">
      <c r="A458" s="14"/>
      <c r="B458" s="14"/>
      <c r="C458" s="14"/>
      <c r="D458" s="14"/>
      <c r="E458" s="14"/>
      <c r="F458" s="13"/>
      <c r="G458" s="13"/>
      <c r="H458" s="13"/>
      <c r="I458" s="13"/>
      <c r="J458" s="13"/>
    </row>
    <row r="459" spans="1:10" ht="13" x14ac:dyDescent="0.15">
      <c r="A459" s="14"/>
      <c r="B459" s="14"/>
      <c r="C459" s="14"/>
      <c r="D459" s="14"/>
      <c r="E459" s="14"/>
      <c r="F459" s="13"/>
      <c r="G459" s="13"/>
      <c r="H459" s="13"/>
      <c r="I459" s="13"/>
      <c r="J459" s="13"/>
    </row>
    <row r="460" spans="1:10" ht="13" x14ac:dyDescent="0.15">
      <c r="A460" s="14"/>
      <c r="B460" s="14"/>
      <c r="C460" s="14"/>
      <c r="D460" s="14"/>
      <c r="E460" s="14"/>
      <c r="F460" s="13"/>
      <c r="G460" s="13"/>
      <c r="H460" s="13"/>
      <c r="I460" s="13"/>
      <c r="J460" s="13"/>
    </row>
    <row r="461" spans="1:10" ht="13" x14ac:dyDescent="0.15">
      <c r="A461" s="14"/>
      <c r="B461" s="14"/>
      <c r="C461" s="14"/>
      <c r="D461" s="14"/>
      <c r="E461" s="14"/>
      <c r="F461" s="13"/>
      <c r="G461" s="13"/>
      <c r="H461" s="13"/>
      <c r="I461" s="13"/>
      <c r="J461" s="13"/>
    </row>
    <row r="462" spans="1:10" ht="13" x14ac:dyDescent="0.15">
      <c r="A462" s="14"/>
      <c r="B462" s="14"/>
      <c r="C462" s="14"/>
      <c r="D462" s="14"/>
      <c r="E462" s="14"/>
      <c r="F462" s="13"/>
      <c r="G462" s="13"/>
      <c r="H462" s="13"/>
      <c r="I462" s="13"/>
      <c r="J462" s="13"/>
    </row>
    <row r="463" spans="1:10" ht="13" x14ac:dyDescent="0.15">
      <c r="A463" s="14"/>
      <c r="B463" s="14"/>
      <c r="C463" s="14"/>
      <c r="D463" s="14"/>
      <c r="E463" s="14"/>
      <c r="F463" s="13"/>
      <c r="G463" s="13"/>
      <c r="H463" s="13"/>
      <c r="I463" s="13"/>
      <c r="J463" s="13"/>
    </row>
    <row r="464" spans="1:10" ht="13" x14ac:dyDescent="0.15">
      <c r="A464" s="14"/>
      <c r="B464" s="14"/>
      <c r="C464" s="14"/>
      <c r="D464" s="14"/>
      <c r="E464" s="14"/>
      <c r="F464" s="13"/>
      <c r="G464" s="13"/>
      <c r="H464" s="13"/>
      <c r="I464" s="13"/>
      <c r="J464" s="13"/>
    </row>
    <row r="465" spans="1:10" ht="13" x14ac:dyDescent="0.15">
      <c r="A465" s="14"/>
      <c r="B465" s="14"/>
      <c r="C465" s="14"/>
      <c r="D465" s="14"/>
      <c r="E465" s="14"/>
      <c r="F465" s="13"/>
      <c r="G465" s="13"/>
      <c r="H465" s="13"/>
      <c r="I465" s="13"/>
      <c r="J465" s="13"/>
    </row>
    <row r="466" spans="1:10" ht="13" x14ac:dyDescent="0.15">
      <c r="A466" s="14"/>
      <c r="B466" s="14"/>
      <c r="C466" s="14"/>
      <c r="D466" s="14"/>
      <c r="E466" s="14"/>
      <c r="F466" s="13"/>
      <c r="G466" s="13"/>
      <c r="H466" s="13"/>
      <c r="I466" s="13"/>
      <c r="J466" s="13"/>
    </row>
    <row r="467" spans="1:10" ht="13" x14ac:dyDescent="0.15">
      <c r="A467" s="14"/>
      <c r="B467" s="14"/>
      <c r="C467" s="14"/>
      <c r="D467" s="14"/>
      <c r="E467" s="14"/>
      <c r="F467" s="13"/>
      <c r="G467" s="13"/>
      <c r="H467" s="13"/>
      <c r="I467" s="13"/>
      <c r="J467" s="13"/>
    </row>
    <row r="468" spans="1:10" ht="13" x14ac:dyDescent="0.15">
      <c r="A468" s="14"/>
      <c r="B468" s="14"/>
      <c r="C468" s="14"/>
      <c r="D468" s="14"/>
      <c r="E468" s="14"/>
      <c r="F468" s="13"/>
      <c r="G468" s="13"/>
      <c r="H468" s="13"/>
      <c r="I468" s="13"/>
      <c r="J468" s="13"/>
    </row>
    <row r="469" spans="1:10" ht="13" x14ac:dyDescent="0.15">
      <c r="A469" s="14"/>
      <c r="B469" s="14"/>
      <c r="C469" s="14"/>
      <c r="D469" s="14"/>
      <c r="E469" s="14"/>
      <c r="F469" s="13"/>
      <c r="G469" s="13"/>
      <c r="H469" s="13"/>
      <c r="I469" s="13"/>
      <c r="J469" s="13"/>
    </row>
    <row r="470" spans="1:10" ht="13" x14ac:dyDescent="0.15">
      <c r="A470" s="14"/>
      <c r="B470" s="14"/>
      <c r="C470" s="14"/>
      <c r="D470" s="14"/>
      <c r="E470" s="14"/>
      <c r="F470" s="13"/>
      <c r="G470" s="13"/>
      <c r="H470" s="13"/>
      <c r="I470" s="13"/>
      <c r="J470" s="13"/>
    </row>
    <row r="471" spans="1:10" ht="13" x14ac:dyDescent="0.15">
      <c r="A471" s="14"/>
      <c r="B471" s="14"/>
      <c r="C471" s="14"/>
      <c r="D471" s="14"/>
      <c r="E471" s="14"/>
      <c r="F471" s="13"/>
      <c r="G471" s="13"/>
      <c r="H471" s="13"/>
      <c r="I471" s="13"/>
      <c r="J471" s="13"/>
    </row>
    <row r="472" spans="1:10" ht="13" x14ac:dyDescent="0.15">
      <c r="A472" s="14"/>
      <c r="B472" s="14"/>
      <c r="C472" s="14"/>
      <c r="D472" s="14"/>
      <c r="E472" s="14"/>
      <c r="F472" s="13"/>
      <c r="G472" s="13"/>
      <c r="H472" s="13"/>
      <c r="I472" s="13"/>
      <c r="J472" s="13"/>
    </row>
    <row r="473" spans="1:10" ht="13" x14ac:dyDescent="0.15">
      <c r="A473" s="14"/>
      <c r="B473" s="14"/>
      <c r="C473" s="14"/>
      <c r="D473" s="14"/>
      <c r="E473" s="14"/>
      <c r="F473" s="13"/>
      <c r="G473" s="13"/>
      <c r="H473" s="13"/>
      <c r="I473" s="13"/>
      <c r="J473" s="13"/>
    </row>
    <row r="474" spans="1:10" ht="13" x14ac:dyDescent="0.15">
      <c r="A474" s="14"/>
      <c r="B474" s="14"/>
      <c r="C474" s="14"/>
      <c r="D474" s="14"/>
      <c r="E474" s="14"/>
      <c r="F474" s="13"/>
      <c r="G474" s="13"/>
      <c r="H474" s="13"/>
      <c r="I474" s="13"/>
      <c r="J474" s="13"/>
    </row>
    <row r="475" spans="1:10" ht="13" x14ac:dyDescent="0.15">
      <c r="A475" s="14"/>
      <c r="B475" s="14"/>
      <c r="C475" s="14"/>
      <c r="D475" s="14"/>
      <c r="E475" s="14"/>
      <c r="F475" s="13"/>
      <c r="G475" s="13"/>
      <c r="H475" s="13"/>
      <c r="I475" s="13"/>
      <c r="J475" s="13"/>
    </row>
    <row r="476" spans="1:10" ht="13" x14ac:dyDescent="0.15">
      <c r="A476" s="14"/>
      <c r="B476" s="14"/>
      <c r="C476" s="14"/>
      <c r="D476" s="14"/>
      <c r="E476" s="14"/>
      <c r="F476" s="13"/>
      <c r="G476" s="13"/>
      <c r="H476" s="13"/>
      <c r="I476" s="13"/>
      <c r="J476" s="13"/>
    </row>
    <row r="477" spans="1:10" ht="13" x14ac:dyDescent="0.15">
      <c r="A477" s="14"/>
      <c r="B477" s="14"/>
      <c r="C477" s="14"/>
      <c r="D477" s="14"/>
      <c r="E477" s="14"/>
      <c r="F477" s="13"/>
      <c r="G477" s="13"/>
      <c r="H477" s="13"/>
      <c r="I477" s="13"/>
      <c r="J477" s="13"/>
    </row>
    <row r="478" spans="1:10" ht="13" x14ac:dyDescent="0.15">
      <c r="A478" s="14"/>
      <c r="B478" s="14"/>
      <c r="C478" s="14"/>
      <c r="D478" s="14"/>
      <c r="E478" s="14"/>
      <c r="F478" s="13"/>
      <c r="G478" s="13"/>
      <c r="H478" s="13"/>
      <c r="I478" s="13"/>
      <c r="J478" s="13"/>
    </row>
    <row r="479" spans="1:10" ht="13" x14ac:dyDescent="0.15">
      <c r="A479" s="14"/>
      <c r="B479" s="14"/>
      <c r="C479" s="14"/>
      <c r="D479" s="14"/>
      <c r="E479" s="14"/>
      <c r="F479" s="13"/>
      <c r="G479" s="13"/>
      <c r="H479" s="13"/>
      <c r="I479" s="13"/>
      <c r="J479" s="13"/>
    </row>
    <row r="480" spans="1:10" ht="13" x14ac:dyDescent="0.15">
      <c r="A480" s="14"/>
      <c r="B480" s="14"/>
      <c r="C480" s="14"/>
      <c r="D480" s="14"/>
      <c r="E480" s="14"/>
      <c r="F480" s="13"/>
      <c r="G480" s="13"/>
      <c r="H480" s="13"/>
      <c r="I480" s="13"/>
      <c r="J480" s="13"/>
    </row>
    <row r="481" spans="1:10" ht="13" x14ac:dyDescent="0.15">
      <c r="A481" s="14"/>
      <c r="B481" s="14"/>
      <c r="C481" s="14"/>
      <c r="D481" s="14"/>
      <c r="E481" s="14"/>
      <c r="F481" s="13"/>
      <c r="G481" s="13"/>
      <c r="H481" s="13"/>
      <c r="I481" s="13"/>
      <c r="J481" s="13"/>
    </row>
    <row r="482" spans="1:10" ht="13" x14ac:dyDescent="0.15">
      <c r="A482" s="14"/>
      <c r="B482" s="14"/>
      <c r="C482" s="14"/>
      <c r="D482" s="14"/>
      <c r="E482" s="14"/>
      <c r="F482" s="13"/>
      <c r="G482" s="13"/>
      <c r="H482" s="13"/>
      <c r="I482" s="13"/>
      <c r="J482" s="13"/>
    </row>
    <row r="483" spans="1:10" ht="13" x14ac:dyDescent="0.15">
      <c r="A483" s="14"/>
      <c r="B483" s="14"/>
      <c r="C483" s="14"/>
      <c r="D483" s="14"/>
      <c r="E483" s="14"/>
      <c r="F483" s="13"/>
      <c r="G483" s="13"/>
      <c r="H483" s="13"/>
      <c r="I483" s="13"/>
      <c r="J483" s="13"/>
    </row>
    <row r="484" spans="1:10" ht="13" x14ac:dyDescent="0.15">
      <c r="A484" s="14"/>
      <c r="B484" s="14"/>
      <c r="C484" s="14"/>
      <c r="D484" s="14"/>
      <c r="E484" s="14"/>
      <c r="F484" s="13"/>
      <c r="G484" s="13"/>
      <c r="H484" s="13"/>
      <c r="I484" s="13"/>
      <c r="J484" s="13"/>
    </row>
    <row r="485" spans="1:10" ht="13" x14ac:dyDescent="0.15">
      <c r="A485" s="14"/>
      <c r="B485" s="14"/>
      <c r="C485" s="14"/>
      <c r="D485" s="14"/>
      <c r="E485" s="14"/>
      <c r="F485" s="13"/>
      <c r="G485" s="13"/>
      <c r="H485" s="13"/>
      <c r="I485" s="13"/>
      <c r="J485" s="13"/>
    </row>
    <row r="486" spans="1:10" ht="13" x14ac:dyDescent="0.15">
      <c r="A486" s="14"/>
      <c r="B486" s="14"/>
      <c r="C486" s="14"/>
      <c r="D486" s="14"/>
      <c r="E486" s="14"/>
      <c r="F486" s="13"/>
      <c r="G486" s="13"/>
      <c r="H486" s="13"/>
      <c r="I486" s="13"/>
      <c r="J486" s="13"/>
    </row>
    <row r="487" spans="1:10" ht="13" x14ac:dyDescent="0.15">
      <c r="A487" s="14"/>
      <c r="B487" s="14"/>
      <c r="C487" s="14"/>
      <c r="D487" s="14"/>
      <c r="E487" s="14"/>
      <c r="F487" s="13"/>
      <c r="G487" s="13"/>
      <c r="H487" s="13"/>
      <c r="I487" s="13"/>
      <c r="J487" s="13"/>
    </row>
    <row r="488" spans="1:10" ht="13" x14ac:dyDescent="0.15">
      <c r="A488" s="14"/>
      <c r="B488" s="14"/>
      <c r="C488" s="14"/>
      <c r="D488" s="14"/>
      <c r="E488" s="14"/>
      <c r="F488" s="13"/>
      <c r="G488" s="13"/>
      <c r="H488" s="13"/>
      <c r="I488" s="13"/>
      <c r="J488" s="13"/>
    </row>
    <row r="489" spans="1:10" ht="13" x14ac:dyDescent="0.15">
      <c r="A489" s="14"/>
      <c r="B489" s="14"/>
      <c r="C489" s="14"/>
      <c r="D489" s="14"/>
      <c r="E489" s="14"/>
      <c r="F489" s="13"/>
      <c r="G489" s="13"/>
      <c r="H489" s="13"/>
      <c r="I489" s="13"/>
      <c r="J489" s="13"/>
    </row>
    <row r="490" spans="1:10" ht="13" x14ac:dyDescent="0.15">
      <c r="A490" s="14"/>
      <c r="B490" s="14"/>
      <c r="C490" s="14"/>
      <c r="D490" s="14"/>
      <c r="E490" s="14"/>
      <c r="F490" s="13"/>
      <c r="G490" s="13"/>
      <c r="H490" s="13"/>
      <c r="I490" s="13"/>
      <c r="J490" s="13"/>
    </row>
    <row r="491" spans="1:10" ht="13" x14ac:dyDescent="0.15">
      <c r="A491" s="14"/>
      <c r="B491" s="14"/>
      <c r="C491" s="14"/>
      <c r="D491" s="14"/>
      <c r="E491" s="14"/>
      <c r="F491" s="13"/>
      <c r="G491" s="13"/>
      <c r="H491" s="13"/>
      <c r="I491" s="13"/>
      <c r="J491" s="13"/>
    </row>
    <row r="492" spans="1:10" ht="13" x14ac:dyDescent="0.15">
      <c r="A492" s="14"/>
      <c r="B492" s="14"/>
      <c r="C492" s="14"/>
      <c r="D492" s="14"/>
      <c r="E492" s="14"/>
      <c r="F492" s="13"/>
      <c r="G492" s="13"/>
      <c r="H492" s="13"/>
      <c r="I492" s="13"/>
      <c r="J492" s="13"/>
    </row>
    <row r="493" spans="1:10" ht="13" x14ac:dyDescent="0.15">
      <c r="A493" s="14"/>
      <c r="B493" s="14"/>
      <c r="C493" s="14"/>
      <c r="D493" s="14"/>
      <c r="E493" s="14"/>
      <c r="F493" s="13"/>
      <c r="G493" s="13"/>
      <c r="H493" s="13"/>
      <c r="I493" s="13"/>
      <c r="J493" s="13"/>
    </row>
    <row r="494" spans="1:10" ht="13" x14ac:dyDescent="0.15">
      <c r="A494" s="14"/>
      <c r="B494" s="14"/>
      <c r="C494" s="14"/>
      <c r="D494" s="14"/>
      <c r="E494" s="14"/>
      <c r="F494" s="13"/>
      <c r="G494" s="13"/>
      <c r="H494" s="13"/>
      <c r="I494" s="13"/>
      <c r="J494" s="13"/>
    </row>
    <row r="495" spans="1:10" ht="13" x14ac:dyDescent="0.15">
      <c r="A495" s="14"/>
      <c r="B495" s="14"/>
      <c r="C495" s="14"/>
      <c r="D495" s="14"/>
      <c r="E495" s="14"/>
      <c r="F495" s="13"/>
      <c r="G495" s="13"/>
      <c r="H495" s="13"/>
      <c r="I495" s="13"/>
      <c r="J495" s="13"/>
    </row>
    <row r="496" spans="1:10" ht="13" x14ac:dyDescent="0.15">
      <c r="A496" s="14"/>
      <c r="B496" s="14"/>
      <c r="C496" s="14"/>
      <c r="D496" s="14"/>
      <c r="E496" s="14"/>
      <c r="F496" s="13"/>
      <c r="G496" s="13"/>
      <c r="H496" s="13"/>
      <c r="I496" s="13"/>
      <c r="J496" s="13"/>
    </row>
    <row r="497" spans="1:10" ht="13" x14ac:dyDescent="0.15">
      <c r="A497" s="14"/>
      <c r="B497" s="14"/>
      <c r="C497" s="14"/>
      <c r="D497" s="14"/>
      <c r="E497" s="14"/>
      <c r="F497" s="13"/>
      <c r="G497" s="13"/>
      <c r="H497" s="13"/>
      <c r="I497" s="13"/>
      <c r="J497" s="13"/>
    </row>
    <row r="498" spans="1:10" ht="13" x14ac:dyDescent="0.15">
      <c r="A498" s="14"/>
      <c r="B498" s="14"/>
      <c r="C498" s="14"/>
      <c r="D498" s="14"/>
      <c r="E498" s="14"/>
      <c r="F498" s="13"/>
      <c r="G498" s="13"/>
      <c r="H498" s="13"/>
      <c r="I498" s="13"/>
      <c r="J498" s="13"/>
    </row>
    <row r="499" spans="1:10" ht="13" x14ac:dyDescent="0.15">
      <c r="A499" s="14"/>
      <c r="B499" s="14"/>
      <c r="C499" s="14"/>
      <c r="D499" s="14"/>
      <c r="E499" s="14"/>
      <c r="F499" s="13"/>
      <c r="G499" s="13"/>
      <c r="H499" s="13"/>
      <c r="I499" s="13"/>
      <c r="J499" s="13"/>
    </row>
    <row r="500" spans="1:10" ht="13" x14ac:dyDescent="0.15">
      <c r="A500" s="14"/>
      <c r="B500" s="14"/>
      <c r="C500" s="14"/>
      <c r="D500" s="14"/>
      <c r="E500" s="14"/>
      <c r="F500" s="13"/>
      <c r="G500" s="13"/>
      <c r="H500" s="13"/>
      <c r="I500" s="13"/>
      <c r="J500" s="13"/>
    </row>
    <row r="501" spans="1:10" ht="13" x14ac:dyDescent="0.15">
      <c r="A501" s="14"/>
      <c r="B501" s="14"/>
      <c r="C501" s="14"/>
      <c r="D501" s="14"/>
      <c r="E501" s="14"/>
      <c r="F501" s="13"/>
      <c r="G501" s="13"/>
      <c r="H501" s="13"/>
      <c r="I501" s="13"/>
      <c r="J501" s="13"/>
    </row>
    <row r="502" spans="1:10" ht="13" x14ac:dyDescent="0.15">
      <c r="A502" s="14"/>
      <c r="B502" s="14"/>
      <c r="C502" s="14"/>
      <c r="D502" s="14"/>
      <c r="E502" s="14"/>
      <c r="F502" s="13"/>
      <c r="G502" s="13"/>
      <c r="H502" s="13"/>
      <c r="I502" s="13"/>
      <c r="J502" s="13"/>
    </row>
    <row r="503" spans="1:10" ht="13" x14ac:dyDescent="0.15">
      <c r="A503" s="14"/>
      <c r="B503" s="14"/>
      <c r="C503" s="14"/>
      <c r="D503" s="14"/>
      <c r="E503" s="14"/>
      <c r="F503" s="13"/>
      <c r="G503" s="13"/>
      <c r="H503" s="13"/>
      <c r="I503" s="13"/>
      <c r="J503" s="13"/>
    </row>
    <row r="504" spans="1:10" ht="13" x14ac:dyDescent="0.15">
      <c r="A504" s="14"/>
      <c r="B504" s="14"/>
      <c r="C504" s="14"/>
      <c r="D504" s="14"/>
      <c r="E504" s="14"/>
      <c r="F504" s="13"/>
      <c r="G504" s="13"/>
      <c r="H504" s="13"/>
      <c r="I504" s="13"/>
      <c r="J504" s="13"/>
    </row>
    <row r="505" spans="1:10" ht="13" x14ac:dyDescent="0.15">
      <c r="A505" s="14"/>
      <c r="B505" s="14"/>
      <c r="C505" s="14"/>
      <c r="D505" s="14"/>
      <c r="E505" s="14"/>
      <c r="F505" s="13"/>
      <c r="G505" s="13"/>
      <c r="H505" s="13"/>
      <c r="I505" s="13"/>
      <c r="J505" s="13"/>
    </row>
    <row r="506" spans="1:10" ht="13" x14ac:dyDescent="0.15">
      <c r="A506" s="14"/>
      <c r="B506" s="14"/>
      <c r="C506" s="14"/>
      <c r="D506" s="14"/>
      <c r="E506" s="14"/>
      <c r="F506" s="13"/>
      <c r="G506" s="13"/>
      <c r="H506" s="13"/>
      <c r="I506" s="13"/>
      <c r="J506" s="13"/>
    </row>
    <row r="507" spans="1:10" ht="13" x14ac:dyDescent="0.15">
      <c r="A507" s="14"/>
      <c r="B507" s="14"/>
      <c r="C507" s="14"/>
      <c r="D507" s="14"/>
      <c r="E507" s="14"/>
      <c r="F507" s="13"/>
      <c r="G507" s="13"/>
      <c r="H507" s="13"/>
      <c r="I507" s="13"/>
      <c r="J507" s="13"/>
    </row>
    <row r="508" spans="1:10" ht="13" x14ac:dyDescent="0.15">
      <c r="A508" s="14"/>
      <c r="B508" s="14"/>
      <c r="C508" s="14"/>
      <c r="D508" s="14"/>
      <c r="E508" s="14"/>
      <c r="F508" s="13"/>
      <c r="G508" s="13"/>
      <c r="H508" s="13"/>
      <c r="I508" s="13"/>
      <c r="J508" s="13"/>
    </row>
    <row r="509" spans="1:10" ht="13" x14ac:dyDescent="0.15">
      <c r="A509" s="14"/>
      <c r="B509" s="14"/>
      <c r="C509" s="14"/>
      <c r="D509" s="14"/>
      <c r="E509" s="14"/>
      <c r="F509" s="13"/>
      <c r="G509" s="13"/>
      <c r="H509" s="13"/>
      <c r="I509" s="13"/>
      <c r="J509" s="13"/>
    </row>
    <row r="510" spans="1:10" ht="13" x14ac:dyDescent="0.15">
      <c r="A510" s="14"/>
      <c r="B510" s="14"/>
      <c r="C510" s="14"/>
      <c r="D510" s="14"/>
      <c r="E510" s="14"/>
      <c r="F510" s="13"/>
      <c r="G510" s="13"/>
      <c r="H510" s="13"/>
      <c r="I510" s="13"/>
      <c r="J510" s="13"/>
    </row>
    <row r="511" spans="1:10" ht="13" x14ac:dyDescent="0.15">
      <c r="A511" s="14"/>
      <c r="B511" s="14"/>
      <c r="C511" s="14"/>
      <c r="D511" s="14"/>
      <c r="E511" s="14"/>
      <c r="F511" s="13"/>
      <c r="G511" s="13"/>
      <c r="H511" s="13"/>
      <c r="I511" s="13"/>
      <c r="J511" s="13"/>
    </row>
    <row r="512" spans="1:10" ht="13" x14ac:dyDescent="0.15">
      <c r="A512" s="14"/>
      <c r="B512" s="14"/>
      <c r="C512" s="14"/>
      <c r="D512" s="14"/>
      <c r="E512" s="14"/>
      <c r="F512" s="13"/>
      <c r="G512" s="13"/>
      <c r="H512" s="13"/>
      <c r="I512" s="13"/>
      <c r="J512" s="13"/>
    </row>
    <row r="513" spans="1:10" ht="13" x14ac:dyDescent="0.15">
      <c r="A513" s="14"/>
      <c r="B513" s="14"/>
      <c r="C513" s="14"/>
      <c r="D513" s="14"/>
      <c r="E513" s="14"/>
      <c r="F513" s="13"/>
      <c r="G513" s="13"/>
      <c r="H513" s="13"/>
      <c r="I513" s="13"/>
      <c r="J513" s="13"/>
    </row>
    <row r="514" spans="1:10" ht="13" x14ac:dyDescent="0.15">
      <c r="A514" s="14"/>
      <c r="B514" s="14"/>
      <c r="C514" s="14"/>
      <c r="D514" s="14"/>
      <c r="E514" s="14"/>
      <c r="F514" s="13"/>
      <c r="G514" s="13"/>
      <c r="H514" s="13"/>
      <c r="I514" s="13"/>
      <c r="J514" s="13"/>
    </row>
    <row r="515" spans="1:10" ht="13" x14ac:dyDescent="0.15">
      <c r="A515" s="14"/>
      <c r="B515" s="14"/>
      <c r="C515" s="14"/>
      <c r="D515" s="14"/>
      <c r="E515" s="14"/>
      <c r="F515" s="13"/>
      <c r="G515" s="13"/>
      <c r="H515" s="13"/>
      <c r="I515" s="13"/>
      <c r="J515" s="13"/>
    </row>
    <row r="516" spans="1:10" ht="13" x14ac:dyDescent="0.15">
      <c r="A516" s="14"/>
      <c r="B516" s="14"/>
      <c r="C516" s="14"/>
      <c r="D516" s="14"/>
      <c r="E516" s="14"/>
      <c r="F516" s="13"/>
      <c r="G516" s="13"/>
      <c r="H516" s="13"/>
      <c r="I516" s="13"/>
      <c r="J516" s="13"/>
    </row>
    <row r="517" spans="1:10" ht="13" x14ac:dyDescent="0.15">
      <c r="A517" s="14"/>
      <c r="B517" s="14"/>
      <c r="C517" s="14"/>
      <c r="D517" s="14"/>
      <c r="E517" s="14"/>
      <c r="F517" s="13"/>
      <c r="G517" s="13"/>
      <c r="H517" s="13"/>
      <c r="I517" s="13"/>
      <c r="J517" s="13"/>
    </row>
    <row r="518" spans="1:10" ht="13" x14ac:dyDescent="0.15">
      <c r="A518" s="14"/>
      <c r="B518" s="14"/>
      <c r="C518" s="14"/>
      <c r="D518" s="14"/>
      <c r="E518" s="14"/>
      <c r="F518" s="13"/>
      <c r="G518" s="13"/>
      <c r="H518" s="13"/>
      <c r="I518" s="13"/>
      <c r="J518" s="13"/>
    </row>
    <row r="519" spans="1:10" ht="13" x14ac:dyDescent="0.15">
      <c r="A519" s="14"/>
      <c r="B519" s="14"/>
      <c r="C519" s="14"/>
      <c r="D519" s="14"/>
      <c r="E519" s="14"/>
      <c r="F519" s="13"/>
      <c r="G519" s="13"/>
      <c r="H519" s="13"/>
      <c r="I519" s="13"/>
      <c r="J519" s="13"/>
    </row>
    <row r="520" spans="1:10" ht="13" x14ac:dyDescent="0.15">
      <c r="A520" s="14"/>
      <c r="B520" s="14"/>
      <c r="C520" s="14"/>
      <c r="D520" s="14"/>
      <c r="E520" s="14"/>
      <c r="F520" s="13"/>
      <c r="G520" s="13"/>
      <c r="H520" s="13"/>
      <c r="I520" s="13"/>
      <c r="J520" s="13"/>
    </row>
    <row r="521" spans="1:10" ht="13" x14ac:dyDescent="0.15">
      <c r="A521" s="14"/>
      <c r="B521" s="14"/>
      <c r="C521" s="14"/>
      <c r="D521" s="14"/>
      <c r="E521" s="14"/>
      <c r="F521" s="13"/>
      <c r="G521" s="13"/>
      <c r="H521" s="13"/>
      <c r="I521" s="13"/>
      <c r="J521" s="13"/>
    </row>
    <row r="522" spans="1:10" ht="13" x14ac:dyDescent="0.15">
      <c r="A522" s="14"/>
      <c r="B522" s="14"/>
      <c r="C522" s="14"/>
      <c r="D522" s="14"/>
      <c r="E522" s="14"/>
      <c r="F522" s="13"/>
      <c r="G522" s="13"/>
      <c r="H522" s="13"/>
      <c r="I522" s="13"/>
      <c r="J522" s="13"/>
    </row>
    <row r="523" spans="1:10" ht="13" x14ac:dyDescent="0.15">
      <c r="A523" s="14"/>
      <c r="B523" s="14"/>
      <c r="C523" s="14"/>
      <c r="D523" s="14"/>
      <c r="E523" s="14"/>
      <c r="F523" s="13"/>
      <c r="G523" s="13"/>
      <c r="H523" s="13"/>
      <c r="I523" s="13"/>
      <c r="J523" s="13"/>
    </row>
    <row r="524" spans="1:10" ht="13" x14ac:dyDescent="0.15">
      <c r="A524" s="14"/>
      <c r="B524" s="14"/>
      <c r="C524" s="14"/>
      <c r="D524" s="14"/>
      <c r="E524" s="14"/>
      <c r="F524" s="13"/>
      <c r="G524" s="13"/>
      <c r="H524" s="13"/>
      <c r="I524" s="13"/>
      <c r="J524" s="13"/>
    </row>
    <row r="525" spans="1:10" ht="13" x14ac:dyDescent="0.15">
      <c r="A525" s="14"/>
      <c r="B525" s="14"/>
      <c r="C525" s="14"/>
      <c r="D525" s="14"/>
      <c r="E525" s="14"/>
      <c r="F525" s="13"/>
      <c r="G525" s="13"/>
      <c r="H525" s="13"/>
      <c r="I525" s="13"/>
      <c r="J525" s="13"/>
    </row>
    <row r="526" spans="1:10" ht="13" x14ac:dyDescent="0.15">
      <c r="A526" s="14"/>
      <c r="B526" s="14"/>
      <c r="C526" s="14"/>
      <c r="D526" s="14"/>
      <c r="E526" s="14"/>
      <c r="F526" s="13"/>
      <c r="G526" s="13"/>
      <c r="H526" s="13"/>
      <c r="I526" s="13"/>
      <c r="J526" s="13"/>
    </row>
    <row r="527" spans="1:10" ht="13" x14ac:dyDescent="0.15">
      <c r="A527" s="14"/>
      <c r="B527" s="14"/>
      <c r="C527" s="14"/>
      <c r="D527" s="14"/>
      <c r="E527" s="14"/>
      <c r="F527" s="13"/>
      <c r="G527" s="13"/>
      <c r="H527" s="13"/>
      <c r="I527" s="13"/>
      <c r="J527" s="13"/>
    </row>
    <row r="528" spans="1:10" ht="13" x14ac:dyDescent="0.15">
      <c r="A528" s="14"/>
      <c r="B528" s="14"/>
      <c r="C528" s="14"/>
      <c r="D528" s="14"/>
      <c r="E528" s="14"/>
      <c r="F528" s="13"/>
      <c r="G528" s="13"/>
      <c r="H528" s="13"/>
      <c r="I528" s="13"/>
      <c r="J528" s="13"/>
    </row>
    <row r="529" spans="1:10" ht="13" x14ac:dyDescent="0.15">
      <c r="A529" s="14"/>
      <c r="B529" s="14"/>
      <c r="C529" s="14"/>
      <c r="D529" s="14"/>
      <c r="E529" s="14"/>
      <c r="F529" s="13"/>
      <c r="G529" s="13"/>
      <c r="H529" s="13"/>
      <c r="I529" s="13"/>
      <c r="J529" s="13"/>
    </row>
    <row r="530" spans="1:10" ht="13" x14ac:dyDescent="0.15">
      <c r="A530" s="14"/>
      <c r="B530" s="14"/>
      <c r="C530" s="14"/>
      <c r="D530" s="14"/>
      <c r="E530" s="14"/>
      <c r="F530" s="13"/>
      <c r="G530" s="13"/>
      <c r="H530" s="13"/>
      <c r="I530" s="13"/>
      <c r="J530" s="13"/>
    </row>
    <row r="531" spans="1:10" ht="13" x14ac:dyDescent="0.15">
      <c r="A531" s="14"/>
      <c r="B531" s="14"/>
      <c r="C531" s="14"/>
      <c r="D531" s="14"/>
      <c r="E531" s="14"/>
      <c r="F531" s="13"/>
      <c r="G531" s="13"/>
      <c r="H531" s="13"/>
      <c r="I531" s="13"/>
      <c r="J531" s="13"/>
    </row>
    <row r="532" spans="1:10" ht="13" x14ac:dyDescent="0.15">
      <c r="A532" s="14"/>
      <c r="B532" s="14"/>
      <c r="C532" s="14"/>
      <c r="D532" s="14"/>
      <c r="E532" s="14"/>
      <c r="F532" s="13"/>
      <c r="G532" s="13"/>
      <c r="H532" s="13"/>
      <c r="I532" s="13"/>
      <c r="J532" s="13"/>
    </row>
    <row r="533" spans="1:10" ht="13" x14ac:dyDescent="0.15">
      <c r="A533" s="14"/>
      <c r="B533" s="14"/>
      <c r="C533" s="14"/>
      <c r="D533" s="14"/>
      <c r="E533" s="14"/>
      <c r="F533" s="13"/>
      <c r="G533" s="13"/>
      <c r="H533" s="13"/>
      <c r="I533" s="13"/>
      <c r="J533" s="13"/>
    </row>
    <row r="534" spans="1:10" ht="13" x14ac:dyDescent="0.15">
      <c r="A534" s="14"/>
      <c r="B534" s="14"/>
      <c r="C534" s="14"/>
      <c r="D534" s="14"/>
      <c r="E534" s="14"/>
      <c r="F534" s="13"/>
      <c r="G534" s="13"/>
      <c r="H534" s="13"/>
      <c r="I534" s="13"/>
      <c r="J534" s="13"/>
    </row>
    <row r="535" spans="1:10" ht="13" x14ac:dyDescent="0.15">
      <c r="A535" s="14"/>
      <c r="B535" s="14"/>
      <c r="C535" s="14"/>
      <c r="D535" s="14"/>
      <c r="E535" s="14"/>
      <c r="F535" s="13"/>
      <c r="G535" s="13"/>
      <c r="H535" s="13"/>
      <c r="I535" s="13"/>
      <c r="J535" s="13"/>
    </row>
    <row r="536" spans="1:10" ht="13" x14ac:dyDescent="0.15">
      <c r="A536" s="14"/>
      <c r="B536" s="14"/>
      <c r="C536" s="14"/>
      <c r="D536" s="14"/>
      <c r="E536" s="14"/>
      <c r="F536" s="13"/>
      <c r="G536" s="13"/>
      <c r="H536" s="13"/>
      <c r="I536" s="13"/>
      <c r="J536" s="13"/>
    </row>
    <row r="537" spans="1:10" ht="13" x14ac:dyDescent="0.15">
      <c r="A537" s="14"/>
      <c r="B537" s="14"/>
      <c r="C537" s="14"/>
      <c r="D537" s="14"/>
      <c r="E537" s="14"/>
      <c r="F537" s="13"/>
      <c r="G537" s="13"/>
      <c r="H537" s="13"/>
      <c r="I537" s="13"/>
      <c r="J537" s="13"/>
    </row>
    <row r="538" spans="1:10" ht="13" x14ac:dyDescent="0.15">
      <c r="A538" s="14"/>
      <c r="B538" s="14"/>
      <c r="C538" s="14"/>
      <c r="D538" s="14"/>
      <c r="E538" s="14"/>
      <c r="F538" s="13"/>
      <c r="G538" s="13"/>
      <c r="H538" s="13"/>
      <c r="I538" s="13"/>
      <c r="J538" s="13"/>
    </row>
    <row r="539" spans="1:10" ht="13" x14ac:dyDescent="0.15">
      <c r="A539" s="14"/>
      <c r="B539" s="14"/>
      <c r="C539" s="14"/>
      <c r="D539" s="14"/>
      <c r="E539" s="14"/>
      <c r="F539" s="13"/>
      <c r="G539" s="13"/>
      <c r="H539" s="13"/>
      <c r="I539" s="13"/>
      <c r="J539" s="13"/>
    </row>
    <row r="540" spans="1:10" ht="13" x14ac:dyDescent="0.15">
      <c r="A540" s="14"/>
      <c r="B540" s="14"/>
      <c r="C540" s="14"/>
      <c r="D540" s="14"/>
      <c r="E540" s="14"/>
      <c r="F540" s="13"/>
      <c r="G540" s="13"/>
      <c r="H540" s="13"/>
      <c r="I540" s="13"/>
      <c r="J540" s="13"/>
    </row>
    <row r="541" spans="1:10" ht="13" x14ac:dyDescent="0.15">
      <c r="A541" s="14"/>
      <c r="B541" s="14"/>
      <c r="C541" s="14"/>
      <c r="D541" s="14"/>
      <c r="E541" s="14"/>
      <c r="F541" s="13"/>
      <c r="G541" s="13"/>
      <c r="H541" s="13"/>
      <c r="I541" s="13"/>
      <c r="J541" s="13"/>
    </row>
    <row r="542" spans="1:10" ht="13" x14ac:dyDescent="0.15">
      <c r="A542" s="14"/>
      <c r="B542" s="14"/>
      <c r="C542" s="14"/>
      <c r="D542" s="14"/>
      <c r="E542" s="14"/>
      <c r="F542" s="13"/>
      <c r="G542" s="13"/>
      <c r="H542" s="13"/>
      <c r="I542" s="13"/>
      <c r="J542" s="13"/>
    </row>
    <row r="543" spans="1:10" ht="13" x14ac:dyDescent="0.15">
      <c r="A543" s="14"/>
      <c r="B543" s="14"/>
      <c r="C543" s="14"/>
      <c r="D543" s="14"/>
      <c r="E543" s="14"/>
      <c r="F543" s="13"/>
      <c r="G543" s="13"/>
      <c r="H543" s="13"/>
      <c r="I543" s="13"/>
      <c r="J543" s="13"/>
    </row>
    <row r="544" spans="1:10" ht="13" x14ac:dyDescent="0.15">
      <c r="A544" s="14"/>
      <c r="B544" s="14"/>
      <c r="C544" s="14"/>
      <c r="D544" s="14"/>
      <c r="E544" s="14"/>
      <c r="F544" s="13"/>
      <c r="G544" s="13"/>
      <c r="H544" s="13"/>
      <c r="I544" s="13"/>
      <c r="J544" s="13"/>
    </row>
    <row r="545" spans="1:10" ht="13" x14ac:dyDescent="0.15">
      <c r="A545" s="14"/>
      <c r="B545" s="14"/>
      <c r="C545" s="14"/>
      <c r="D545" s="14"/>
      <c r="E545" s="14"/>
      <c r="F545" s="13"/>
      <c r="G545" s="13"/>
      <c r="H545" s="13"/>
      <c r="I545" s="13"/>
      <c r="J545" s="13"/>
    </row>
    <row r="546" spans="1:10" ht="13" x14ac:dyDescent="0.15">
      <c r="A546" s="14"/>
      <c r="B546" s="14"/>
      <c r="C546" s="14"/>
      <c r="D546" s="14"/>
      <c r="E546" s="14"/>
      <c r="F546" s="13"/>
      <c r="G546" s="13"/>
      <c r="H546" s="13"/>
      <c r="I546" s="13"/>
      <c r="J546" s="13"/>
    </row>
    <row r="547" spans="1:10" ht="13" x14ac:dyDescent="0.15">
      <c r="A547" s="14"/>
      <c r="B547" s="14"/>
      <c r="C547" s="14"/>
      <c r="D547" s="14"/>
      <c r="E547" s="14"/>
      <c r="F547" s="13"/>
      <c r="G547" s="13"/>
      <c r="H547" s="13"/>
      <c r="I547" s="13"/>
      <c r="J547" s="13"/>
    </row>
    <row r="548" spans="1:10" ht="13" x14ac:dyDescent="0.15">
      <c r="A548" s="14"/>
      <c r="B548" s="14"/>
      <c r="C548" s="14"/>
      <c r="D548" s="14"/>
      <c r="E548" s="14"/>
      <c r="F548" s="13"/>
      <c r="G548" s="13"/>
      <c r="H548" s="13"/>
      <c r="I548" s="13"/>
      <c r="J548" s="13"/>
    </row>
    <row r="549" spans="1:10" ht="13" x14ac:dyDescent="0.15">
      <c r="A549" s="14"/>
      <c r="B549" s="14"/>
      <c r="C549" s="14"/>
      <c r="D549" s="14"/>
      <c r="E549" s="14"/>
      <c r="F549" s="13"/>
      <c r="G549" s="13"/>
      <c r="H549" s="13"/>
      <c r="I549" s="13"/>
      <c r="J549" s="13"/>
    </row>
    <row r="550" spans="1:10" ht="13" x14ac:dyDescent="0.15">
      <c r="A550" s="14"/>
      <c r="B550" s="14"/>
      <c r="C550" s="14"/>
      <c r="D550" s="14"/>
      <c r="E550" s="14"/>
      <c r="F550" s="13"/>
      <c r="G550" s="13"/>
      <c r="H550" s="13"/>
      <c r="I550" s="13"/>
      <c r="J550" s="13"/>
    </row>
    <row r="551" spans="1:10" ht="13" x14ac:dyDescent="0.15">
      <c r="A551" s="14"/>
      <c r="B551" s="14"/>
      <c r="C551" s="14"/>
      <c r="D551" s="14"/>
      <c r="E551" s="14"/>
      <c r="F551" s="13"/>
      <c r="G551" s="13"/>
      <c r="H551" s="13"/>
      <c r="I551" s="13"/>
      <c r="J551" s="13"/>
    </row>
    <row r="552" spans="1:10" ht="13" x14ac:dyDescent="0.15">
      <c r="A552" s="14"/>
      <c r="B552" s="14"/>
      <c r="C552" s="14"/>
      <c r="D552" s="14"/>
      <c r="E552" s="14"/>
      <c r="F552" s="13"/>
      <c r="G552" s="13"/>
      <c r="H552" s="13"/>
      <c r="I552" s="13"/>
      <c r="J552" s="13"/>
    </row>
    <row r="553" spans="1:10" ht="13" x14ac:dyDescent="0.15">
      <c r="A553" s="14"/>
      <c r="B553" s="14"/>
      <c r="C553" s="14"/>
      <c r="D553" s="14"/>
      <c r="E553" s="14"/>
      <c r="F553" s="13"/>
      <c r="G553" s="13"/>
      <c r="H553" s="13"/>
      <c r="I553" s="13"/>
      <c r="J553" s="13"/>
    </row>
    <row r="554" spans="1:10" ht="13" x14ac:dyDescent="0.15">
      <c r="A554" s="14"/>
      <c r="B554" s="14"/>
      <c r="C554" s="14"/>
      <c r="D554" s="14"/>
      <c r="E554" s="14"/>
      <c r="F554" s="13"/>
      <c r="G554" s="13"/>
      <c r="H554" s="13"/>
      <c r="I554" s="13"/>
      <c r="J554" s="13"/>
    </row>
    <row r="555" spans="1:10" ht="13" x14ac:dyDescent="0.15">
      <c r="A555" s="14"/>
      <c r="B555" s="14"/>
      <c r="C555" s="14"/>
      <c r="D555" s="14"/>
      <c r="E555" s="14"/>
      <c r="F555" s="13"/>
      <c r="G555" s="13"/>
      <c r="H555" s="13"/>
      <c r="I555" s="13"/>
      <c r="J555" s="13"/>
    </row>
    <row r="556" spans="1:10" ht="13" x14ac:dyDescent="0.15">
      <c r="A556" s="14"/>
      <c r="B556" s="14"/>
      <c r="C556" s="14"/>
      <c r="D556" s="14"/>
      <c r="E556" s="14"/>
      <c r="F556" s="13"/>
      <c r="G556" s="13"/>
      <c r="H556" s="13"/>
      <c r="I556" s="13"/>
      <c r="J556" s="13"/>
    </row>
    <row r="557" spans="1:10" ht="13" x14ac:dyDescent="0.15">
      <c r="A557" s="14"/>
      <c r="B557" s="14"/>
      <c r="C557" s="14"/>
      <c r="D557" s="14"/>
      <c r="E557" s="14"/>
      <c r="F557" s="13"/>
      <c r="G557" s="13"/>
      <c r="H557" s="13"/>
      <c r="I557" s="13"/>
      <c r="J557" s="13"/>
    </row>
    <row r="558" spans="1:10" ht="13" x14ac:dyDescent="0.15">
      <c r="A558" s="14"/>
      <c r="B558" s="14"/>
      <c r="C558" s="14"/>
      <c r="D558" s="14"/>
      <c r="E558" s="14"/>
      <c r="F558" s="13"/>
      <c r="G558" s="13"/>
      <c r="H558" s="13"/>
      <c r="I558" s="13"/>
      <c r="J558" s="13"/>
    </row>
    <row r="559" spans="1:10" ht="13" x14ac:dyDescent="0.15">
      <c r="A559" s="14"/>
      <c r="B559" s="14"/>
      <c r="C559" s="14"/>
      <c r="D559" s="14"/>
      <c r="E559" s="14"/>
      <c r="F559" s="13"/>
      <c r="G559" s="13"/>
      <c r="H559" s="13"/>
      <c r="I559" s="13"/>
      <c r="J559" s="13"/>
    </row>
    <row r="560" spans="1:10" ht="13" x14ac:dyDescent="0.15">
      <c r="A560" s="14"/>
      <c r="B560" s="14"/>
      <c r="C560" s="14"/>
      <c r="D560" s="14"/>
      <c r="E560" s="14"/>
      <c r="F560" s="13"/>
      <c r="G560" s="13"/>
      <c r="H560" s="13"/>
      <c r="I560" s="13"/>
      <c r="J560" s="13"/>
    </row>
    <row r="561" spans="1:10" ht="13" x14ac:dyDescent="0.15">
      <c r="A561" s="14"/>
      <c r="B561" s="14"/>
      <c r="C561" s="14"/>
      <c r="D561" s="14"/>
      <c r="E561" s="14"/>
      <c r="F561" s="13"/>
      <c r="G561" s="13"/>
      <c r="H561" s="13"/>
      <c r="I561" s="13"/>
      <c r="J561" s="13"/>
    </row>
    <row r="562" spans="1:10" ht="13" x14ac:dyDescent="0.15">
      <c r="A562" s="14"/>
      <c r="B562" s="14"/>
      <c r="C562" s="14"/>
      <c r="D562" s="14"/>
      <c r="E562" s="14"/>
      <c r="F562" s="13"/>
      <c r="G562" s="13"/>
      <c r="H562" s="13"/>
      <c r="I562" s="13"/>
      <c r="J562" s="13"/>
    </row>
    <row r="563" spans="1:10" ht="13" x14ac:dyDescent="0.15">
      <c r="A563" s="14"/>
      <c r="B563" s="14"/>
      <c r="C563" s="14"/>
      <c r="D563" s="14"/>
      <c r="E563" s="14"/>
      <c r="F563" s="13"/>
      <c r="G563" s="13"/>
      <c r="H563" s="13"/>
      <c r="I563" s="13"/>
      <c r="J563" s="13"/>
    </row>
    <row r="564" spans="1:10" ht="13" x14ac:dyDescent="0.15">
      <c r="A564" s="14"/>
      <c r="B564" s="14"/>
      <c r="C564" s="14"/>
      <c r="D564" s="14"/>
      <c r="E564" s="14"/>
      <c r="F564" s="13"/>
      <c r="G564" s="13"/>
      <c r="H564" s="13"/>
      <c r="I564" s="13"/>
      <c r="J564" s="13"/>
    </row>
    <row r="565" spans="1:10" ht="13" x14ac:dyDescent="0.15">
      <c r="A565" s="14"/>
      <c r="B565" s="14"/>
      <c r="C565" s="14"/>
      <c r="D565" s="14"/>
      <c r="E565" s="14"/>
      <c r="F565" s="13"/>
      <c r="G565" s="13"/>
      <c r="H565" s="13"/>
      <c r="I565" s="13"/>
      <c r="J565" s="13"/>
    </row>
    <row r="566" spans="1:10" ht="13" x14ac:dyDescent="0.15">
      <c r="A566" s="14"/>
      <c r="B566" s="14"/>
      <c r="C566" s="14"/>
      <c r="D566" s="14"/>
      <c r="E566" s="14"/>
      <c r="F566" s="13"/>
      <c r="G566" s="13"/>
      <c r="H566" s="13"/>
      <c r="I566" s="13"/>
      <c r="J566" s="13"/>
    </row>
    <row r="567" spans="1:10" ht="13" x14ac:dyDescent="0.15">
      <c r="A567" s="14"/>
      <c r="B567" s="14"/>
      <c r="C567" s="14"/>
      <c r="D567" s="14"/>
      <c r="E567" s="14"/>
      <c r="F567" s="13"/>
      <c r="G567" s="13"/>
      <c r="H567" s="13"/>
      <c r="I567" s="13"/>
      <c r="J567" s="13"/>
    </row>
    <row r="568" spans="1:10" ht="13" x14ac:dyDescent="0.15">
      <c r="A568" s="14"/>
      <c r="B568" s="14"/>
      <c r="C568" s="14"/>
      <c r="D568" s="14"/>
      <c r="E568" s="14"/>
      <c r="F568" s="13"/>
      <c r="G568" s="13"/>
      <c r="H568" s="13"/>
      <c r="I568" s="13"/>
      <c r="J568" s="13"/>
    </row>
    <row r="569" spans="1:10" ht="13" x14ac:dyDescent="0.15">
      <c r="A569" s="14"/>
      <c r="B569" s="14"/>
      <c r="C569" s="14"/>
      <c r="D569" s="14"/>
      <c r="E569" s="14"/>
      <c r="F569" s="13"/>
      <c r="G569" s="13"/>
      <c r="H569" s="13"/>
      <c r="I569" s="13"/>
      <c r="J569" s="13"/>
    </row>
    <row r="570" spans="1:10" ht="13" x14ac:dyDescent="0.15">
      <c r="A570" s="14"/>
      <c r="B570" s="14"/>
      <c r="C570" s="14"/>
      <c r="D570" s="14"/>
      <c r="E570" s="14"/>
      <c r="F570" s="13"/>
      <c r="G570" s="13"/>
      <c r="H570" s="13"/>
      <c r="I570" s="13"/>
      <c r="J570" s="13"/>
    </row>
    <row r="571" spans="1:10" ht="13" x14ac:dyDescent="0.15">
      <c r="A571" s="14"/>
      <c r="B571" s="14"/>
      <c r="C571" s="14"/>
      <c r="D571" s="14"/>
      <c r="E571" s="14"/>
      <c r="F571" s="13"/>
      <c r="G571" s="13"/>
      <c r="H571" s="13"/>
      <c r="I571" s="13"/>
      <c r="J571" s="13"/>
    </row>
    <row r="572" spans="1:10" ht="13" x14ac:dyDescent="0.15">
      <c r="A572" s="14"/>
      <c r="B572" s="14"/>
      <c r="C572" s="14"/>
      <c r="D572" s="14"/>
      <c r="E572" s="14"/>
      <c r="F572" s="13"/>
      <c r="G572" s="13"/>
      <c r="H572" s="13"/>
      <c r="I572" s="13"/>
      <c r="J572" s="13"/>
    </row>
    <row r="573" spans="1:10" ht="13" x14ac:dyDescent="0.15">
      <c r="A573" s="14"/>
      <c r="B573" s="14"/>
      <c r="C573" s="14"/>
      <c r="D573" s="14"/>
      <c r="E573" s="14"/>
      <c r="F573" s="13"/>
      <c r="G573" s="13"/>
      <c r="H573" s="13"/>
      <c r="I573" s="13"/>
      <c r="J573" s="13"/>
    </row>
    <row r="574" spans="1:10" ht="13" x14ac:dyDescent="0.15">
      <c r="A574" s="14"/>
      <c r="B574" s="14"/>
      <c r="C574" s="14"/>
      <c r="D574" s="14"/>
      <c r="E574" s="14"/>
      <c r="F574" s="13"/>
      <c r="G574" s="13"/>
      <c r="H574" s="13"/>
      <c r="I574" s="13"/>
      <c r="J574" s="13"/>
    </row>
    <row r="575" spans="1:10" ht="13" x14ac:dyDescent="0.15">
      <c r="A575" s="14"/>
      <c r="B575" s="14"/>
      <c r="C575" s="14"/>
      <c r="D575" s="14"/>
      <c r="E575" s="14"/>
      <c r="F575" s="13"/>
      <c r="G575" s="13"/>
      <c r="H575" s="13"/>
      <c r="I575" s="13"/>
      <c r="J575" s="13"/>
    </row>
    <row r="576" spans="1:10" ht="13" x14ac:dyDescent="0.15">
      <c r="A576" s="14"/>
      <c r="B576" s="14"/>
      <c r="C576" s="14"/>
      <c r="D576" s="14"/>
      <c r="E576" s="14"/>
      <c r="F576" s="13"/>
      <c r="G576" s="13"/>
      <c r="H576" s="13"/>
      <c r="I576" s="13"/>
      <c r="J576" s="13"/>
    </row>
    <row r="577" spans="1:10" ht="13" x14ac:dyDescent="0.15">
      <c r="A577" s="14"/>
      <c r="B577" s="14"/>
      <c r="C577" s="14"/>
      <c r="D577" s="14"/>
      <c r="E577" s="14"/>
      <c r="F577" s="13"/>
      <c r="G577" s="13"/>
      <c r="H577" s="13"/>
      <c r="I577" s="13"/>
      <c r="J577" s="13"/>
    </row>
    <row r="578" spans="1:10" ht="13" x14ac:dyDescent="0.15">
      <c r="A578" s="14"/>
      <c r="B578" s="14"/>
      <c r="C578" s="14"/>
      <c r="D578" s="14"/>
      <c r="E578" s="14"/>
      <c r="F578" s="13"/>
      <c r="G578" s="13"/>
      <c r="H578" s="13"/>
      <c r="I578" s="13"/>
      <c r="J578" s="13"/>
    </row>
    <row r="579" spans="1:10" ht="13" x14ac:dyDescent="0.15">
      <c r="A579" s="14"/>
      <c r="B579" s="14"/>
      <c r="C579" s="14"/>
      <c r="D579" s="14"/>
      <c r="E579" s="14"/>
      <c r="F579" s="13"/>
      <c r="G579" s="13"/>
      <c r="H579" s="13"/>
      <c r="I579" s="13"/>
      <c r="J579" s="13"/>
    </row>
    <row r="580" spans="1:10" ht="13" x14ac:dyDescent="0.15">
      <c r="A580" s="14"/>
      <c r="B580" s="14"/>
      <c r="C580" s="14"/>
      <c r="D580" s="14"/>
      <c r="E580" s="14"/>
      <c r="F580" s="13"/>
      <c r="G580" s="13"/>
      <c r="H580" s="13"/>
      <c r="I580" s="13"/>
      <c r="J580" s="13"/>
    </row>
    <row r="581" spans="1:10" ht="13" x14ac:dyDescent="0.15">
      <c r="A581" s="14"/>
      <c r="B581" s="14"/>
      <c r="C581" s="14"/>
      <c r="D581" s="14"/>
      <c r="E581" s="14"/>
      <c r="F581" s="13"/>
      <c r="G581" s="13"/>
      <c r="H581" s="13"/>
      <c r="I581" s="13"/>
      <c r="J581" s="13"/>
    </row>
    <row r="582" spans="1:10" ht="13" x14ac:dyDescent="0.15">
      <c r="A582" s="14"/>
      <c r="B582" s="14"/>
      <c r="C582" s="14"/>
      <c r="D582" s="14"/>
      <c r="E582" s="14"/>
      <c r="F582" s="13"/>
      <c r="G582" s="13"/>
      <c r="H582" s="13"/>
      <c r="I582" s="13"/>
      <c r="J582" s="13"/>
    </row>
    <row r="583" spans="1:10" ht="13" x14ac:dyDescent="0.15">
      <c r="A583" s="14"/>
      <c r="B583" s="14"/>
      <c r="C583" s="14"/>
      <c r="D583" s="14"/>
      <c r="E583" s="14"/>
      <c r="F583" s="13"/>
      <c r="G583" s="13"/>
      <c r="H583" s="13"/>
      <c r="I583" s="13"/>
      <c r="J583" s="13"/>
    </row>
    <row r="584" spans="1:10" ht="13" x14ac:dyDescent="0.15">
      <c r="A584" s="14"/>
      <c r="B584" s="14"/>
      <c r="C584" s="14"/>
      <c r="D584" s="14"/>
      <c r="E584" s="14"/>
      <c r="F584" s="13"/>
      <c r="G584" s="13"/>
      <c r="H584" s="13"/>
      <c r="I584" s="13"/>
      <c r="J584" s="13"/>
    </row>
    <row r="585" spans="1:10" ht="13" x14ac:dyDescent="0.15">
      <c r="A585" s="14"/>
      <c r="B585" s="14"/>
      <c r="C585" s="14"/>
      <c r="D585" s="14"/>
      <c r="E585" s="14"/>
      <c r="F585" s="13"/>
      <c r="G585" s="13"/>
      <c r="H585" s="13"/>
      <c r="I585" s="13"/>
      <c r="J585" s="13"/>
    </row>
    <row r="586" spans="1:10" ht="13" x14ac:dyDescent="0.15">
      <c r="A586" s="14"/>
      <c r="B586" s="14"/>
      <c r="C586" s="14"/>
      <c r="D586" s="14"/>
      <c r="E586" s="14"/>
      <c r="F586" s="13"/>
      <c r="G586" s="13"/>
      <c r="H586" s="13"/>
      <c r="I586" s="13"/>
      <c r="J586" s="13"/>
    </row>
    <row r="587" spans="1:10" ht="13" x14ac:dyDescent="0.15">
      <c r="A587" s="14"/>
      <c r="B587" s="14"/>
      <c r="C587" s="14"/>
      <c r="D587" s="14"/>
      <c r="E587" s="14"/>
      <c r="F587" s="13"/>
      <c r="G587" s="13"/>
      <c r="H587" s="13"/>
      <c r="I587" s="13"/>
      <c r="J587" s="13"/>
    </row>
    <row r="588" spans="1:10" ht="13" x14ac:dyDescent="0.15">
      <c r="A588" s="14"/>
      <c r="B588" s="14"/>
      <c r="C588" s="14"/>
      <c r="D588" s="14"/>
      <c r="E588" s="14"/>
      <c r="F588" s="13"/>
      <c r="G588" s="13"/>
      <c r="H588" s="13"/>
      <c r="I588" s="13"/>
      <c r="J588" s="13"/>
    </row>
    <row r="589" spans="1:10" ht="13" x14ac:dyDescent="0.15">
      <c r="A589" s="14"/>
      <c r="B589" s="14"/>
      <c r="C589" s="14"/>
      <c r="D589" s="14"/>
      <c r="E589" s="14"/>
      <c r="F589" s="13"/>
      <c r="G589" s="13"/>
      <c r="H589" s="13"/>
      <c r="I589" s="13"/>
      <c r="J589" s="13"/>
    </row>
    <row r="590" spans="1:10" ht="13" x14ac:dyDescent="0.15">
      <c r="A590" s="14"/>
      <c r="B590" s="14"/>
      <c r="C590" s="14"/>
      <c r="D590" s="14"/>
      <c r="E590" s="14"/>
      <c r="F590" s="13"/>
      <c r="G590" s="13"/>
      <c r="H590" s="13"/>
      <c r="I590" s="13"/>
      <c r="J590" s="13"/>
    </row>
    <row r="591" spans="1:10" ht="13" x14ac:dyDescent="0.15">
      <c r="A591" s="14"/>
      <c r="B591" s="14"/>
      <c r="C591" s="14"/>
      <c r="D591" s="14"/>
      <c r="E591" s="14"/>
      <c r="F591" s="13"/>
      <c r="G591" s="13"/>
      <c r="H591" s="13"/>
      <c r="I591" s="13"/>
      <c r="J591" s="13"/>
    </row>
    <row r="592" spans="1:10" ht="13" x14ac:dyDescent="0.15">
      <c r="A592" s="14"/>
      <c r="B592" s="14"/>
      <c r="C592" s="14"/>
      <c r="D592" s="14"/>
      <c r="E592" s="14"/>
      <c r="F592" s="13"/>
      <c r="G592" s="13"/>
      <c r="H592" s="13"/>
      <c r="I592" s="13"/>
      <c r="J592" s="13"/>
    </row>
    <row r="593" spans="1:10" ht="13" x14ac:dyDescent="0.15">
      <c r="A593" s="14"/>
      <c r="B593" s="14"/>
      <c r="C593" s="14"/>
      <c r="D593" s="14"/>
      <c r="E593" s="14"/>
      <c r="F593" s="13"/>
      <c r="G593" s="13"/>
      <c r="H593" s="13"/>
      <c r="I593" s="13"/>
      <c r="J593" s="13"/>
    </row>
    <row r="594" spans="1:10" ht="13" x14ac:dyDescent="0.15">
      <c r="A594" s="14"/>
      <c r="B594" s="14"/>
      <c r="C594" s="14"/>
      <c r="D594" s="14"/>
      <c r="E594" s="14"/>
      <c r="F594" s="13"/>
      <c r="G594" s="13"/>
      <c r="H594" s="13"/>
      <c r="I594" s="13"/>
      <c r="J594" s="13"/>
    </row>
    <row r="595" spans="1:10" ht="13" x14ac:dyDescent="0.15">
      <c r="A595" s="14"/>
      <c r="B595" s="14"/>
      <c r="C595" s="14"/>
      <c r="D595" s="14"/>
      <c r="E595" s="14"/>
      <c r="F595" s="13"/>
      <c r="G595" s="13"/>
      <c r="H595" s="13"/>
      <c r="I595" s="13"/>
      <c r="J595" s="13"/>
    </row>
    <row r="596" spans="1:10" ht="13" x14ac:dyDescent="0.15">
      <c r="A596" s="14"/>
      <c r="B596" s="14"/>
      <c r="C596" s="14"/>
      <c r="D596" s="14"/>
      <c r="E596" s="14"/>
      <c r="F596" s="13"/>
      <c r="G596" s="13"/>
      <c r="H596" s="13"/>
      <c r="I596" s="13"/>
      <c r="J596" s="13"/>
    </row>
    <row r="597" spans="1:10" ht="13" x14ac:dyDescent="0.15">
      <c r="A597" s="14"/>
      <c r="B597" s="14"/>
      <c r="C597" s="14"/>
      <c r="D597" s="14"/>
      <c r="E597" s="14"/>
      <c r="F597" s="13"/>
      <c r="G597" s="13"/>
      <c r="H597" s="13"/>
      <c r="I597" s="13"/>
      <c r="J597" s="13"/>
    </row>
    <row r="598" spans="1:10" ht="13" x14ac:dyDescent="0.15">
      <c r="A598" s="14"/>
      <c r="B598" s="14"/>
      <c r="C598" s="14"/>
      <c r="D598" s="14"/>
      <c r="E598" s="14"/>
      <c r="F598" s="13"/>
      <c r="G598" s="13"/>
      <c r="H598" s="13"/>
      <c r="I598" s="13"/>
      <c r="J598" s="13"/>
    </row>
    <row r="599" spans="1:10" ht="13" x14ac:dyDescent="0.15">
      <c r="A599" s="14"/>
      <c r="B599" s="14"/>
      <c r="C599" s="14"/>
      <c r="D599" s="14"/>
      <c r="E599" s="14"/>
      <c r="F599" s="13"/>
      <c r="G599" s="13"/>
      <c r="H599" s="13"/>
      <c r="I599" s="13"/>
      <c r="J599" s="13"/>
    </row>
    <row r="600" spans="1:10" ht="13" x14ac:dyDescent="0.15">
      <c r="A600" s="14"/>
      <c r="B600" s="14"/>
      <c r="C600" s="14"/>
      <c r="D600" s="14"/>
      <c r="E600" s="14"/>
      <c r="F600" s="13"/>
      <c r="G600" s="13"/>
      <c r="H600" s="13"/>
      <c r="I600" s="13"/>
      <c r="J600" s="13"/>
    </row>
    <row r="601" spans="1:10" ht="13" x14ac:dyDescent="0.15">
      <c r="A601" s="14"/>
      <c r="B601" s="14"/>
      <c r="C601" s="14"/>
      <c r="D601" s="14"/>
      <c r="E601" s="14"/>
      <c r="F601" s="13"/>
      <c r="G601" s="13"/>
      <c r="H601" s="13"/>
      <c r="I601" s="13"/>
      <c r="J601" s="13"/>
    </row>
    <row r="602" spans="1:10" ht="13" x14ac:dyDescent="0.15">
      <c r="A602" s="14"/>
      <c r="B602" s="14"/>
      <c r="C602" s="14"/>
      <c r="D602" s="14"/>
      <c r="E602" s="14"/>
      <c r="F602" s="13"/>
      <c r="G602" s="13"/>
      <c r="H602" s="13"/>
      <c r="I602" s="13"/>
      <c r="J602" s="13"/>
    </row>
    <row r="603" spans="1:10" ht="13" x14ac:dyDescent="0.15">
      <c r="A603" s="14"/>
      <c r="B603" s="14"/>
      <c r="C603" s="14"/>
      <c r="D603" s="14"/>
      <c r="E603" s="14"/>
      <c r="F603" s="13"/>
      <c r="G603" s="13"/>
      <c r="H603" s="13"/>
      <c r="I603" s="13"/>
      <c r="J603" s="13"/>
    </row>
    <row r="604" spans="1:10" ht="13" x14ac:dyDescent="0.15">
      <c r="A604" s="14"/>
      <c r="B604" s="14"/>
      <c r="C604" s="14"/>
      <c r="D604" s="14"/>
      <c r="E604" s="14"/>
      <c r="F604" s="13"/>
      <c r="G604" s="13"/>
      <c r="H604" s="13"/>
      <c r="I604" s="13"/>
      <c r="J604" s="13"/>
    </row>
    <row r="605" spans="1:10" ht="13" x14ac:dyDescent="0.15">
      <c r="A605" s="14"/>
      <c r="B605" s="14"/>
      <c r="C605" s="14"/>
      <c r="D605" s="14"/>
      <c r="E605" s="14"/>
      <c r="F605" s="13"/>
      <c r="G605" s="13"/>
      <c r="H605" s="13"/>
      <c r="I605" s="13"/>
      <c r="J605" s="13"/>
    </row>
    <row r="606" spans="1:10" ht="13" x14ac:dyDescent="0.15">
      <c r="A606" s="14"/>
      <c r="B606" s="14"/>
      <c r="C606" s="14"/>
      <c r="D606" s="14"/>
      <c r="E606" s="14"/>
      <c r="F606" s="13"/>
      <c r="G606" s="13"/>
      <c r="H606" s="13"/>
      <c r="I606" s="13"/>
      <c r="J606" s="13"/>
    </row>
    <row r="607" spans="1:10" ht="13" x14ac:dyDescent="0.15">
      <c r="A607" s="14"/>
      <c r="B607" s="14"/>
      <c r="C607" s="14"/>
      <c r="D607" s="14"/>
      <c r="E607" s="14"/>
      <c r="F607" s="13"/>
      <c r="G607" s="13"/>
      <c r="H607" s="13"/>
      <c r="I607" s="13"/>
      <c r="J607" s="13"/>
    </row>
    <row r="608" spans="1:10" ht="13" x14ac:dyDescent="0.15">
      <c r="A608" s="14"/>
      <c r="B608" s="14"/>
      <c r="C608" s="14"/>
      <c r="D608" s="14"/>
      <c r="E608" s="14"/>
      <c r="F608" s="13"/>
      <c r="G608" s="13"/>
      <c r="H608" s="13"/>
      <c r="I608" s="13"/>
      <c r="J608" s="13"/>
    </row>
    <row r="609" spans="1:10" ht="13" x14ac:dyDescent="0.15">
      <c r="A609" s="14"/>
      <c r="B609" s="14"/>
      <c r="C609" s="14"/>
      <c r="D609" s="14"/>
      <c r="E609" s="14"/>
      <c r="F609" s="13"/>
      <c r="G609" s="13"/>
      <c r="H609" s="13"/>
      <c r="I609" s="13"/>
      <c r="J609" s="13"/>
    </row>
    <row r="610" spans="1:10" ht="13" x14ac:dyDescent="0.15">
      <c r="A610" s="14"/>
      <c r="B610" s="14"/>
      <c r="C610" s="14"/>
      <c r="D610" s="14"/>
      <c r="E610" s="14"/>
      <c r="F610" s="13"/>
      <c r="G610" s="13"/>
      <c r="H610" s="13"/>
      <c r="I610" s="13"/>
      <c r="J610" s="13"/>
    </row>
    <row r="611" spans="1:10" ht="13" x14ac:dyDescent="0.15">
      <c r="A611" s="14"/>
      <c r="B611" s="14"/>
      <c r="C611" s="14"/>
      <c r="D611" s="14"/>
      <c r="E611" s="14"/>
      <c r="F611" s="13"/>
      <c r="G611" s="13"/>
      <c r="H611" s="13"/>
      <c r="I611" s="13"/>
      <c r="J611" s="13"/>
    </row>
    <row r="612" spans="1:10" ht="13" x14ac:dyDescent="0.15">
      <c r="A612" s="14"/>
      <c r="B612" s="14"/>
      <c r="C612" s="14"/>
      <c r="D612" s="14"/>
      <c r="E612" s="14"/>
      <c r="F612" s="13"/>
      <c r="G612" s="13"/>
      <c r="H612" s="13"/>
      <c r="I612" s="13"/>
      <c r="J612" s="13"/>
    </row>
    <row r="613" spans="1:10" ht="13" x14ac:dyDescent="0.15">
      <c r="A613" s="14"/>
      <c r="B613" s="14"/>
      <c r="C613" s="14"/>
      <c r="D613" s="14"/>
      <c r="E613" s="14"/>
      <c r="F613" s="13"/>
      <c r="G613" s="13"/>
      <c r="H613" s="13"/>
      <c r="I613" s="13"/>
      <c r="J613" s="13"/>
    </row>
    <row r="614" spans="1:10" ht="13" x14ac:dyDescent="0.15">
      <c r="A614" s="14"/>
      <c r="B614" s="14"/>
      <c r="C614" s="14"/>
      <c r="D614" s="14"/>
      <c r="E614" s="14"/>
      <c r="F614" s="13"/>
      <c r="G614" s="13"/>
      <c r="H614" s="13"/>
      <c r="I614" s="13"/>
      <c r="J614" s="13"/>
    </row>
    <row r="615" spans="1:10" ht="13" x14ac:dyDescent="0.15">
      <c r="A615" s="14"/>
      <c r="B615" s="14"/>
      <c r="C615" s="14"/>
      <c r="D615" s="14"/>
      <c r="E615" s="14"/>
      <c r="F615" s="13"/>
      <c r="G615" s="13"/>
      <c r="H615" s="13"/>
      <c r="I615" s="13"/>
      <c r="J615" s="13"/>
    </row>
    <row r="616" spans="1:10" ht="13" x14ac:dyDescent="0.15">
      <c r="A616" s="14"/>
      <c r="B616" s="14"/>
      <c r="C616" s="14"/>
      <c r="D616" s="14"/>
      <c r="E616" s="14"/>
      <c r="F616" s="13"/>
      <c r="G616" s="13"/>
      <c r="H616" s="13"/>
      <c r="I616" s="13"/>
      <c r="J616" s="13"/>
    </row>
    <row r="617" spans="1:10" ht="13" x14ac:dyDescent="0.15">
      <c r="A617" s="14"/>
      <c r="B617" s="14"/>
      <c r="C617" s="14"/>
      <c r="D617" s="14"/>
      <c r="E617" s="14"/>
      <c r="F617" s="13"/>
      <c r="G617" s="13"/>
      <c r="H617" s="13"/>
      <c r="I617" s="13"/>
      <c r="J617" s="13"/>
    </row>
    <row r="618" spans="1:10" ht="13" x14ac:dyDescent="0.15">
      <c r="A618" s="14"/>
      <c r="B618" s="14"/>
      <c r="C618" s="14"/>
      <c r="D618" s="14"/>
      <c r="E618" s="14"/>
      <c r="F618" s="13"/>
      <c r="G618" s="13"/>
      <c r="H618" s="13"/>
      <c r="I618" s="13"/>
      <c r="J618" s="13"/>
    </row>
    <row r="619" spans="1:10" ht="13" x14ac:dyDescent="0.15">
      <c r="A619" s="14"/>
      <c r="B619" s="14"/>
      <c r="C619" s="14"/>
      <c r="D619" s="14"/>
      <c r="E619" s="14"/>
      <c r="F619" s="13"/>
      <c r="G619" s="13"/>
      <c r="H619" s="13"/>
      <c r="I619" s="13"/>
      <c r="J619" s="13"/>
    </row>
    <row r="620" spans="1:10" ht="13" x14ac:dyDescent="0.15">
      <c r="A620" s="14"/>
      <c r="B620" s="14"/>
      <c r="C620" s="14"/>
      <c r="D620" s="14"/>
      <c r="E620" s="14"/>
      <c r="F620" s="13"/>
      <c r="G620" s="13"/>
      <c r="H620" s="13"/>
      <c r="I620" s="13"/>
      <c r="J620" s="13"/>
    </row>
    <row r="621" spans="1:10" ht="13" x14ac:dyDescent="0.15">
      <c r="A621" s="14"/>
      <c r="B621" s="14"/>
      <c r="C621" s="14"/>
      <c r="D621" s="14"/>
      <c r="E621" s="14"/>
      <c r="F621" s="13"/>
      <c r="G621" s="13"/>
      <c r="H621" s="13"/>
      <c r="I621" s="13"/>
      <c r="J621" s="13"/>
    </row>
    <row r="622" spans="1:10" ht="13" x14ac:dyDescent="0.15">
      <c r="A622" s="14"/>
      <c r="B622" s="14"/>
      <c r="C622" s="14"/>
      <c r="D622" s="14"/>
      <c r="E622" s="14"/>
      <c r="F622" s="13"/>
      <c r="G622" s="13"/>
      <c r="H622" s="13"/>
      <c r="I622" s="13"/>
      <c r="J622" s="13"/>
    </row>
    <row r="623" spans="1:10" ht="13" x14ac:dyDescent="0.15">
      <c r="A623" s="14"/>
      <c r="B623" s="14"/>
      <c r="C623" s="14"/>
      <c r="D623" s="14"/>
      <c r="E623" s="14"/>
      <c r="F623" s="13"/>
      <c r="G623" s="13"/>
      <c r="H623" s="13"/>
      <c r="I623" s="13"/>
      <c r="J623" s="13"/>
    </row>
    <row r="624" spans="1:10" ht="13" x14ac:dyDescent="0.15">
      <c r="A624" s="14"/>
      <c r="B624" s="14"/>
      <c r="C624" s="14"/>
      <c r="D624" s="14"/>
      <c r="E624" s="14"/>
      <c r="F624" s="13"/>
      <c r="G624" s="13"/>
      <c r="H624" s="13"/>
      <c r="I624" s="13"/>
      <c r="J624" s="13"/>
    </row>
    <row r="625" spans="1:10" ht="13" x14ac:dyDescent="0.15">
      <c r="A625" s="14"/>
      <c r="B625" s="14"/>
      <c r="C625" s="14"/>
      <c r="D625" s="14"/>
      <c r="E625" s="14"/>
      <c r="F625" s="13"/>
      <c r="G625" s="13"/>
      <c r="H625" s="13"/>
      <c r="I625" s="13"/>
      <c r="J625" s="13"/>
    </row>
    <row r="626" spans="1:10" ht="13" x14ac:dyDescent="0.15">
      <c r="A626" s="14"/>
      <c r="B626" s="14"/>
      <c r="C626" s="14"/>
      <c r="D626" s="14"/>
      <c r="E626" s="14"/>
      <c r="F626" s="13"/>
      <c r="G626" s="13"/>
      <c r="H626" s="13"/>
      <c r="I626" s="13"/>
      <c r="J626" s="13"/>
    </row>
    <row r="627" spans="1:10" ht="13" x14ac:dyDescent="0.15">
      <c r="A627" s="14"/>
      <c r="B627" s="14"/>
      <c r="C627" s="14"/>
      <c r="D627" s="14"/>
      <c r="E627" s="14"/>
      <c r="F627" s="13"/>
      <c r="G627" s="13"/>
      <c r="H627" s="13"/>
      <c r="I627" s="13"/>
      <c r="J627" s="13"/>
    </row>
    <row r="628" spans="1:10" ht="13" x14ac:dyDescent="0.15">
      <c r="A628" s="14"/>
      <c r="B628" s="14"/>
      <c r="C628" s="14"/>
      <c r="D628" s="14"/>
      <c r="E628" s="14"/>
      <c r="F628" s="13"/>
      <c r="G628" s="13"/>
      <c r="H628" s="13"/>
      <c r="I628" s="13"/>
      <c r="J628" s="13"/>
    </row>
    <row r="629" spans="1:10" ht="13" x14ac:dyDescent="0.15">
      <c r="A629" s="14"/>
      <c r="B629" s="14"/>
      <c r="C629" s="14"/>
      <c r="D629" s="14"/>
      <c r="E629" s="14"/>
      <c r="F629" s="13"/>
      <c r="G629" s="13"/>
      <c r="H629" s="13"/>
      <c r="I629" s="13"/>
      <c r="J629" s="13"/>
    </row>
    <row r="630" spans="1:10" ht="13" x14ac:dyDescent="0.15">
      <c r="A630" s="14"/>
      <c r="B630" s="14"/>
      <c r="C630" s="14"/>
      <c r="D630" s="14"/>
      <c r="E630" s="14"/>
      <c r="F630" s="13"/>
      <c r="G630" s="13"/>
      <c r="H630" s="13"/>
      <c r="I630" s="13"/>
      <c r="J630" s="13"/>
    </row>
    <row r="631" spans="1:10" ht="13" x14ac:dyDescent="0.15">
      <c r="A631" s="14"/>
      <c r="B631" s="14"/>
      <c r="C631" s="14"/>
      <c r="D631" s="14"/>
      <c r="E631" s="14"/>
      <c r="F631" s="13"/>
      <c r="G631" s="13"/>
      <c r="H631" s="13"/>
      <c r="I631" s="13"/>
      <c r="J631" s="13"/>
    </row>
    <row r="632" spans="1:10" ht="13" x14ac:dyDescent="0.15">
      <c r="A632" s="14"/>
      <c r="B632" s="14"/>
      <c r="C632" s="14"/>
      <c r="D632" s="14"/>
      <c r="E632" s="14"/>
      <c r="F632" s="13"/>
      <c r="G632" s="13"/>
      <c r="H632" s="13"/>
      <c r="I632" s="13"/>
      <c r="J632" s="13"/>
    </row>
    <row r="633" spans="1:10" ht="13" x14ac:dyDescent="0.15">
      <c r="A633" s="14"/>
      <c r="B633" s="14"/>
      <c r="C633" s="14"/>
      <c r="D633" s="14"/>
      <c r="E633" s="14"/>
      <c r="F633" s="13"/>
      <c r="G633" s="13"/>
      <c r="H633" s="13"/>
      <c r="I633" s="13"/>
      <c r="J633" s="13"/>
    </row>
    <row r="634" spans="1:10" ht="13" x14ac:dyDescent="0.15">
      <c r="A634" s="14"/>
      <c r="B634" s="14"/>
      <c r="C634" s="14"/>
      <c r="D634" s="14"/>
      <c r="E634" s="14"/>
      <c r="F634" s="13"/>
      <c r="G634" s="13"/>
      <c r="H634" s="13"/>
      <c r="I634" s="13"/>
      <c r="J634" s="13"/>
    </row>
    <row r="635" spans="1:10" ht="13" x14ac:dyDescent="0.15">
      <c r="A635" s="14"/>
      <c r="B635" s="14"/>
      <c r="C635" s="14"/>
      <c r="D635" s="14"/>
      <c r="E635" s="14"/>
      <c r="F635" s="13"/>
      <c r="G635" s="13"/>
      <c r="H635" s="13"/>
      <c r="I635" s="13"/>
      <c r="J635" s="13"/>
    </row>
    <row r="636" spans="1:10" ht="13" x14ac:dyDescent="0.15">
      <c r="A636" s="14"/>
      <c r="B636" s="14"/>
      <c r="C636" s="14"/>
      <c r="D636" s="14"/>
      <c r="E636" s="14"/>
      <c r="F636" s="13"/>
      <c r="G636" s="13"/>
      <c r="H636" s="13"/>
      <c r="I636" s="13"/>
      <c r="J636" s="13"/>
    </row>
    <row r="637" spans="1:10" ht="13" x14ac:dyDescent="0.15">
      <c r="A637" s="14"/>
      <c r="B637" s="14"/>
      <c r="C637" s="14"/>
      <c r="D637" s="14"/>
      <c r="E637" s="14"/>
      <c r="F637" s="13"/>
      <c r="G637" s="13"/>
      <c r="H637" s="13"/>
      <c r="I637" s="13"/>
      <c r="J637" s="13"/>
    </row>
    <row r="638" spans="1:10" ht="13" x14ac:dyDescent="0.15">
      <c r="A638" s="14"/>
      <c r="B638" s="14"/>
      <c r="C638" s="14"/>
      <c r="D638" s="14"/>
      <c r="E638" s="14"/>
      <c r="F638" s="13"/>
      <c r="G638" s="13"/>
      <c r="H638" s="13"/>
      <c r="I638" s="13"/>
      <c r="J638" s="13"/>
    </row>
    <row r="639" spans="1:10" ht="13" x14ac:dyDescent="0.15">
      <c r="A639" s="14"/>
      <c r="B639" s="14"/>
      <c r="C639" s="14"/>
      <c r="D639" s="14"/>
      <c r="E639" s="14"/>
      <c r="F639" s="13"/>
      <c r="G639" s="13"/>
      <c r="H639" s="13"/>
      <c r="I639" s="13"/>
      <c r="J639" s="13"/>
    </row>
    <row r="640" spans="1:10" ht="13" x14ac:dyDescent="0.15">
      <c r="A640" s="14"/>
      <c r="B640" s="14"/>
      <c r="C640" s="14"/>
      <c r="D640" s="14"/>
      <c r="E640" s="14"/>
      <c r="F640" s="13"/>
      <c r="G640" s="13"/>
      <c r="H640" s="13"/>
      <c r="I640" s="13"/>
      <c r="J640" s="13"/>
    </row>
    <row r="641" spans="1:10" ht="13" x14ac:dyDescent="0.15">
      <c r="A641" s="14"/>
      <c r="B641" s="14"/>
      <c r="C641" s="14"/>
      <c r="D641" s="14"/>
      <c r="E641" s="14"/>
      <c r="F641" s="13"/>
      <c r="G641" s="13"/>
      <c r="H641" s="13"/>
      <c r="I641" s="13"/>
      <c r="J641" s="13"/>
    </row>
    <row r="642" spans="1:10" ht="13" x14ac:dyDescent="0.15">
      <c r="A642" s="14"/>
      <c r="B642" s="14"/>
      <c r="C642" s="14"/>
      <c r="D642" s="14"/>
      <c r="E642" s="14"/>
      <c r="F642" s="13"/>
      <c r="G642" s="13"/>
      <c r="H642" s="13"/>
      <c r="I642" s="13"/>
      <c r="J642" s="13"/>
    </row>
    <row r="643" spans="1:10" ht="13" x14ac:dyDescent="0.15">
      <c r="A643" s="14"/>
      <c r="B643" s="14"/>
      <c r="C643" s="14"/>
      <c r="D643" s="14"/>
      <c r="E643" s="14"/>
      <c r="F643" s="13"/>
      <c r="G643" s="13"/>
      <c r="H643" s="13"/>
      <c r="I643" s="13"/>
      <c r="J643" s="13"/>
    </row>
    <row r="644" spans="1:10" ht="13" x14ac:dyDescent="0.15">
      <c r="A644" s="14"/>
      <c r="B644" s="14"/>
      <c r="C644" s="14"/>
      <c r="D644" s="14"/>
      <c r="E644" s="14"/>
      <c r="F644" s="13"/>
      <c r="G644" s="13"/>
      <c r="H644" s="13"/>
      <c r="I644" s="13"/>
      <c r="J644" s="13"/>
    </row>
    <row r="645" spans="1:10" ht="13" x14ac:dyDescent="0.15">
      <c r="A645" s="14"/>
      <c r="B645" s="14"/>
      <c r="C645" s="14"/>
      <c r="D645" s="14"/>
      <c r="E645" s="14"/>
      <c r="F645" s="13"/>
      <c r="G645" s="13"/>
      <c r="H645" s="13"/>
      <c r="I645" s="13"/>
      <c r="J645" s="13"/>
    </row>
    <row r="646" spans="1:10" ht="13" x14ac:dyDescent="0.15">
      <c r="A646" s="14"/>
      <c r="B646" s="14"/>
      <c r="C646" s="14"/>
      <c r="D646" s="14"/>
      <c r="E646" s="14"/>
      <c r="F646" s="13"/>
      <c r="G646" s="13"/>
      <c r="H646" s="13"/>
      <c r="I646" s="13"/>
      <c r="J646" s="13"/>
    </row>
    <row r="647" spans="1:10" ht="13" x14ac:dyDescent="0.15">
      <c r="A647" s="14"/>
      <c r="B647" s="14"/>
      <c r="C647" s="14"/>
      <c r="D647" s="14"/>
      <c r="E647" s="14"/>
      <c r="F647" s="13"/>
      <c r="G647" s="13"/>
      <c r="H647" s="13"/>
      <c r="I647" s="13"/>
      <c r="J647" s="13"/>
    </row>
    <row r="648" spans="1:10" ht="13" x14ac:dyDescent="0.15">
      <c r="A648" s="14"/>
      <c r="B648" s="14"/>
      <c r="C648" s="14"/>
      <c r="D648" s="14"/>
      <c r="E648" s="14"/>
      <c r="F648" s="13"/>
      <c r="G648" s="13"/>
      <c r="H648" s="13"/>
      <c r="I648" s="13"/>
      <c r="J648" s="13"/>
    </row>
    <row r="649" spans="1:10" ht="13" x14ac:dyDescent="0.15">
      <c r="A649" s="14"/>
      <c r="B649" s="14"/>
      <c r="C649" s="14"/>
      <c r="D649" s="14"/>
      <c r="E649" s="14"/>
      <c r="F649" s="13"/>
      <c r="G649" s="13"/>
      <c r="H649" s="13"/>
      <c r="I649" s="13"/>
      <c r="J649" s="13"/>
    </row>
    <row r="650" spans="1:10" ht="13" x14ac:dyDescent="0.15">
      <c r="A650" s="14"/>
      <c r="B650" s="14"/>
      <c r="C650" s="14"/>
      <c r="D650" s="14"/>
      <c r="E650" s="14"/>
      <c r="F650" s="13"/>
      <c r="G650" s="13"/>
      <c r="H650" s="13"/>
      <c r="I650" s="13"/>
      <c r="J650" s="13"/>
    </row>
    <row r="651" spans="1:10" ht="13" x14ac:dyDescent="0.15">
      <c r="A651" s="14"/>
      <c r="B651" s="14"/>
      <c r="C651" s="14"/>
      <c r="D651" s="14"/>
      <c r="E651" s="14"/>
      <c r="F651" s="13"/>
      <c r="G651" s="13"/>
      <c r="H651" s="13"/>
      <c r="I651" s="13"/>
      <c r="J651" s="13"/>
    </row>
    <row r="652" spans="1:10" ht="13" x14ac:dyDescent="0.15">
      <c r="A652" s="14"/>
      <c r="B652" s="14"/>
      <c r="C652" s="14"/>
      <c r="D652" s="14"/>
      <c r="E652" s="14"/>
      <c r="F652" s="13"/>
      <c r="G652" s="13"/>
      <c r="H652" s="13"/>
      <c r="I652" s="13"/>
      <c r="J652" s="13"/>
    </row>
    <row r="653" spans="1:10" ht="13" x14ac:dyDescent="0.15">
      <c r="A653" s="14"/>
      <c r="B653" s="14"/>
      <c r="C653" s="14"/>
      <c r="D653" s="14"/>
      <c r="E653" s="14"/>
      <c r="F653" s="13"/>
      <c r="G653" s="13"/>
      <c r="H653" s="13"/>
      <c r="I653" s="13"/>
      <c r="J653" s="13"/>
    </row>
    <row r="654" spans="1:10" ht="13" x14ac:dyDescent="0.15">
      <c r="A654" s="14"/>
      <c r="B654" s="14"/>
      <c r="C654" s="14"/>
      <c r="D654" s="14"/>
      <c r="E654" s="14"/>
      <c r="F654" s="13"/>
      <c r="G654" s="13"/>
      <c r="H654" s="13"/>
      <c r="I654" s="13"/>
      <c r="J654" s="13"/>
    </row>
    <row r="655" spans="1:10" ht="13" x14ac:dyDescent="0.15">
      <c r="A655" s="14"/>
      <c r="B655" s="14"/>
      <c r="C655" s="14"/>
      <c r="D655" s="14"/>
      <c r="E655" s="14"/>
      <c r="F655" s="13"/>
      <c r="G655" s="13"/>
      <c r="H655" s="13"/>
      <c r="I655" s="13"/>
      <c r="J655" s="13"/>
    </row>
    <row r="656" spans="1:10" ht="13" x14ac:dyDescent="0.15">
      <c r="A656" s="14"/>
      <c r="B656" s="14"/>
      <c r="C656" s="14"/>
      <c r="D656" s="14"/>
      <c r="E656" s="14"/>
      <c r="F656" s="13"/>
      <c r="G656" s="13"/>
      <c r="H656" s="13"/>
      <c r="I656" s="13"/>
      <c r="J656" s="13"/>
    </row>
    <row r="657" spans="1:10" ht="13" x14ac:dyDescent="0.15">
      <c r="A657" s="14"/>
      <c r="B657" s="14"/>
      <c r="C657" s="14"/>
      <c r="D657" s="14"/>
      <c r="E657" s="14"/>
      <c r="F657" s="13"/>
      <c r="G657" s="13"/>
      <c r="H657" s="13"/>
      <c r="I657" s="13"/>
      <c r="J657" s="13"/>
    </row>
    <row r="658" spans="1:10" ht="13" x14ac:dyDescent="0.15">
      <c r="A658" s="14"/>
      <c r="B658" s="14"/>
      <c r="C658" s="14"/>
      <c r="D658" s="14"/>
      <c r="E658" s="14"/>
      <c r="F658" s="13"/>
      <c r="G658" s="13"/>
      <c r="H658" s="13"/>
      <c r="I658" s="13"/>
      <c r="J658" s="13"/>
    </row>
    <row r="659" spans="1:10" ht="13" x14ac:dyDescent="0.15">
      <c r="A659" s="14"/>
      <c r="B659" s="14"/>
      <c r="C659" s="14"/>
      <c r="D659" s="14"/>
      <c r="E659" s="14"/>
      <c r="F659" s="13"/>
      <c r="G659" s="13"/>
      <c r="H659" s="13"/>
      <c r="I659" s="13"/>
      <c r="J659" s="13"/>
    </row>
    <row r="660" spans="1:10" ht="13" x14ac:dyDescent="0.15">
      <c r="A660" s="14"/>
      <c r="B660" s="14"/>
      <c r="C660" s="14"/>
      <c r="D660" s="14"/>
      <c r="E660" s="14"/>
      <c r="F660" s="13"/>
      <c r="G660" s="13"/>
      <c r="H660" s="13"/>
      <c r="I660" s="13"/>
      <c r="J660" s="13"/>
    </row>
    <row r="661" spans="1:10" ht="13" x14ac:dyDescent="0.15">
      <c r="A661" s="14"/>
      <c r="B661" s="14"/>
      <c r="C661" s="14"/>
      <c r="D661" s="14"/>
      <c r="E661" s="14"/>
      <c r="F661" s="13"/>
      <c r="G661" s="13"/>
      <c r="H661" s="13"/>
      <c r="I661" s="13"/>
      <c r="J661" s="13"/>
    </row>
    <row r="662" spans="1:10" ht="13" x14ac:dyDescent="0.15">
      <c r="A662" s="14"/>
      <c r="B662" s="14"/>
      <c r="C662" s="14"/>
      <c r="D662" s="14"/>
      <c r="E662" s="14"/>
      <c r="F662" s="13"/>
      <c r="G662" s="13"/>
      <c r="H662" s="13"/>
      <c r="I662" s="13"/>
      <c r="J662" s="13"/>
    </row>
    <row r="663" spans="1:10" ht="13" x14ac:dyDescent="0.15">
      <c r="A663" s="14"/>
      <c r="B663" s="14"/>
      <c r="C663" s="14"/>
      <c r="D663" s="14"/>
      <c r="E663" s="14"/>
      <c r="F663" s="13"/>
      <c r="G663" s="13"/>
      <c r="H663" s="13"/>
      <c r="I663" s="13"/>
      <c r="J663" s="13"/>
    </row>
    <row r="664" spans="1:10" ht="13" x14ac:dyDescent="0.15">
      <c r="A664" s="14"/>
      <c r="B664" s="14"/>
      <c r="C664" s="14"/>
      <c r="D664" s="14"/>
      <c r="E664" s="14"/>
      <c r="F664" s="13"/>
      <c r="G664" s="13"/>
      <c r="H664" s="13"/>
      <c r="I664" s="13"/>
      <c r="J664" s="13"/>
    </row>
    <row r="665" spans="1:10" ht="13" x14ac:dyDescent="0.15">
      <c r="A665" s="14"/>
      <c r="B665" s="14"/>
      <c r="C665" s="14"/>
      <c r="D665" s="14"/>
      <c r="E665" s="14"/>
      <c r="F665" s="13"/>
      <c r="G665" s="13"/>
      <c r="H665" s="13"/>
      <c r="I665" s="13"/>
      <c r="J665" s="13"/>
    </row>
    <row r="666" spans="1:10" ht="13" x14ac:dyDescent="0.15">
      <c r="A666" s="14"/>
      <c r="B666" s="14"/>
      <c r="C666" s="14"/>
      <c r="D666" s="14"/>
      <c r="E666" s="14"/>
      <c r="F666" s="13"/>
      <c r="G666" s="13"/>
      <c r="H666" s="13"/>
      <c r="I666" s="13"/>
      <c r="J666" s="13"/>
    </row>
    <row r="667" spans="1:10" ht="13" x14ac:dyDescent="0.15">
      <c r="A667" s="14"/>
      <c r="B667" s="14"/>
      <c r="C667" s="14"/>
      <c r="D667" s="14"/>
      <c r="E667" s="14"/>
      <c r="F667" s="13"/>
      <c r="G667" s="13"/>
      <c r="H667" s="13"/>
      <c r="I667" s="13"/>
      <c r="J667" s="13"/>
    </row>
    <row r="668" spans="1:10" ht="13" x14ac:dyDescent="0.15">
      <c r="A668" s="14"/>
      <c r="B668" s="14"/>
      <c r="C668" s="14"/>
      <c r="D668" s="14"/>
      <c r="E668" s="14"/>
      <c r="F668" s="13"/>
      <c r="G668" s="13"/>
      <c r="H668" s="13"/>
      <c r="I668" s="13"/>
      <c r="J668" s="13"/>
    </row>
    <row r="669" spans="1:10" ht="13" x14ac:dyDescent="0.15">
      <c r="A669" s="14"/>
      <c r="B669" s="14"/>
      <c r="C669" s="14"/>
      <c r="D669" s="14"/>
      <c r="E669" s="14"/>
      <c r="F669" s="13"/>
      <c r="G669" s="13"/>
      <c r="H669" s="13"/>
      <c r="I669" s="13"/>
      <c r="J669" s="13"/>
    </row>
    <row r="670" spans="1:10" ht="13" x14ac:dyDescent="0.15">
      <c r="A670" s="14"/>
      <c r="B670" s="14"/>
      <c r="C670" s="14"/>
      <c r="D670" s="14"/>
      <c r="E670" s="14"/>
      <c r="F670" s="13"/>
      <c r="G670" s="13"/>
      <c r="H670" s="13"/>
      <c r="I670" s="13"/>
      <c r="J670" s="13"/>
    </row>
    <row r="671" spans="1:10" ht="13" x14ac:dyDescent="0.15">
      <c r="A671" s="14"/>
      <c r="B671" s="14"/>
      <c r="C671" s="14"/>
      <c r="D671" s="14"/>
      <c r="E671" s="14"/>
      <c r="F671" s="13"/>
      <c r="G671" s="13"/>
      <c r="H671" s="13"/>
      <c r="I671" s="13"/>
      <c r="J671" s="13"/>
    </row>
    <row r="672" spans="1:10" ht="13" x14ac:dyDescent="0.15">
      <c r="A672" s="14"/>
      <c r="B672" s="14"/>
      <c r="C672" s="14"/>
      <c r="D672" s="14"/>
      <c r="E672" s="14"/>
      <c r="F672" s="13"/>
      <c r="G672" s="13"/>
      <c r="H672" s="13"/>
      <c r="I672" s="13"/>
      <c r="J672" s="13"/>
    </row>
    <row r="673" spans="1:10" ht="13" x14ac:dyDescent="0.15">
      <c r="A673" s="14"/>
      <c r="B673" s="14"/>
      <c r="C673" s="14"/>
      <c r="D673" s="14"/>
      <c r="E673" s="14"/>
      <c r="F673" s="13"/>
      <c r="G673" s="13"/>
      <c r="H673" s="13"/>
      <c r="I673" s="13"/>
      <c r="J673" s="13"/>
    </row>
    <row r="674" spans="1:10" ht="13" x14ac:dyDescent="0.15">
      <c r="A674" s="14"/>
      <c r="B674" s="14"/>
      <c r="C674" s="14"/>
      <c r="D674" s="14"/>
      <c r="E674" s="14"/>
      <c r="F674" s="13"/>
      <c r="G674" s="13"/>
      <c r="H674" s="13"/>
      <c r="I674" s="13"/>
      <c r="J674" s="13"/>
    </row>
    <row r="675" spans="1:10" ht="13" x14ac:dyDescent="0.15">
      <c r="A675" s="14"/>
      <c r="B675" s="14"/>
      <c r="C675" s="14"/>
      <c r="D675" s="14"/>
      <c r="E675" s="14"/>
      <c r="F675" s="13"/>
      <c r="G675" s="13"/>
      <c r="H675" s="13"/>
      <c r="I675" s="13"/>
      <c r="J675" s="13"/>
    </row>
    <row r="676" spans="1:10" ht="13" x14ac:dyDescent="0.15">
      <c r="A676" s="14"/>
      <c r="B676" s="14"/>
      <c r="C676" s="14"/>
      <c r="D676" s="14"/>
      <c r="E676" s="14"/>
      <c r="F676" s="13"/>
      <c r="G676" s="13"/>
      <c r="H676" s="13"/>
      <c r="I676" s="13"/>
      <c r="J676" s="13"/>
    </row>
    <row r="677" spans="1:10" ht="13" x14ac:dyDescent="0.15">
      <c r="A677" s="14"/>
      <c r="B677" s="14"/>
      <c r="C677" s="14"/>
      <c r="D677" s="14"/>
      <c r="E677" s="14"/>
      <c r="F677" s="13"/>
      <c r="G677" s="13"/>
      <c r="H677" s="13"/>
      <c r="I677" s="13"/>
      <c r="J677" s="13"/>
    </row>
    <row r="678" spans="1:10" ht="13" x14ac:dyDescent="0.15">
      <c r="A678" s="14"/>
      <c r="B678" s="14"/>
      <c r="C678" s="14"/>
      <c r="D678" s="14"/>
      <c r="E678" s="14"/>
      <c r="F678" s="13"/>
      <c r="G678" s="13"/>
      <c r="H678" s="13"/>
      <c r="I678" s="13"/>
      <c r="J678" s="13"/>
    </row>
    <row r="679" spans="1:10" ht="13" x14ac:dyDescent="0.15">
      <c r="A679" s="14"/>
      <c r="B679" s="14"/>
      <c r="C679" s="14"/>
      <c r="D679" s="14"/>
      <c r="E679" s="14"/>
      <c r="F679" s="13"/>
      <c r="G679" s="13"/>
      <c r="H679" s="13"/>
      <c r="I679" s="13"/>
      <c r="J679" s="13"/>
    </row>
    <row r="680" spans="1:10" ht="13" x14ac:dyDescent="0.15">
      <c r="A680" s="14"/>
      <c r="B680" s="14"/>
      <c r="C680" s="14"/>
      <c r="D680" s="14"/>
      <c r="E680" s="14"/>
      <c r="F680" s="13"/>
      <c r="G680" s="13"/>
      <c r="H680" s="13"/>
      <c r="I680" s="13"/>
      <c r="J680" s="13"/>
    </row>
    <row r="681" spans="1:10" ht="13" x14ac:dyDescent="0.15">
      <c r="A681" s="14"/>
      <c r="B681" s="14"/>
      <c r="C681" s="14"/>
      <c r="D681" s="14"/>
      <c r="E681" s="14"/>
      <c r="F681" s="13"/>
      <c r="G681" s="13"/>
      <c r="H681" s="13"/>
      <c r="I681" s="13"/>
      <c r="J681" s="13"/>
    </row>
    <row r="682" spans="1:10" ht="13" x14ac:dyDescent="0.15">
      <c r="A682" s="14"/>
      <c r="B682" s="14"/>
      <c r="C682" s="14"/>
      <c r="D682" s="14"/>
      <c r="E682" s="14"/>
      <c r="F682" s="13"/>
      <c r="G682" s="13"/>
      <c r="H682" s="13"/>
      <c r="I682" s="13"/>
      <c r="J682" s="13"/>
    </row>
    <row r="683" spans="1:10" ht="13" x14ac:dyDescent="0.15">
      <c r="A683" s="14"/>
      <c r="B683" s="14"/>
      <c r="C683" s="14"/>
      <c r="D683" s="14"/>
      <c r="E683" s="14"/>
      <c r="F683" s="13"/>
      <c r="G683" s="13"/>
      <c r="H683" s="13"/>
      <c r="I683" s="13"/>
      <c r="J683" s="13"/>
    </row>
    <row r="684" spans="1:10" ht="13" x14ac:dyDescent="0.15">
      <c r="A684" s="14"/>
      <c r="B684" s="14"/>
      <c r="C684" s="14"/>
      <c r="D684" s="14"/>
      <c r="E684" s="14"/>
      <c r="F684" s="13"/>
      <c r="G684" s="13"/>
      <c r="H684" s="13"/>
      <c r="I684" s="13"/>
      <c r="J684" s="13"/>
    </row>
    <row r="685" spans="1:10" ht="13" x14ac:dyDescent="0.15">
      <c r="A685" s="14"/>
      <c r="B685" s="14"/>
      <c r="C685" s="14"/>
      <c r="D685" s="14"/>
      <c r="E685" s="14"/>
      <c r="F685" s="13"/>
      <c r="G685" s="13"/>
      <c r="H685" s="13"/>
      <c r="I685" s="13"/>
      <c r="J685" s="13"/>
    </row>
    <row r="686" spans="1:10" ht="13" x14ac:dyDescent="0.15">
      <c r="A686" s="14"/>
      <c r="B686" s="14"/>
      <c r="C686" s="14"/>
      <c r="D686" s="14"/>
      <c r="E686" s="14"/>
      <c r="F686" s="13"/>
      <c r="G686" s="13"/>
      <c r="H686" s="13"/>
      <c r="I686" s="13"/>
      <c r="J686" s="13"/>
    </row>
    <row r="687" spans="1:10" ht="13" x14ac:dyDescent="0.15">
      <c r="A687" s="14"/>
      <c r="B687" s="14"/>
      <c r="C687" s="14"/>
      <c r="D687" s="14"/>
      <c r="E687" s="14"/>
      <c r="F687" s="13"/>
      <c r="G687" s="13"/>
      <c r="H687" s="13"/>
      <c r="I687" s="13"/>
      <c r="J687" s="13"/>
    </row>
    <row r="688" spans="1:10" ht="13" x14ac:dyDescent="0.15">
      <c r="A688" s="14"/>
      <c r="B688" s="14"/>
      <c r="C688" s="14"/>
      <c r="D688" s="14"/>
      <c r="E688" s="14"/>
      <c r="F688" s="13"/>
      <c r="G688" s="13"/>
      <c r="H688" s="13"/>
      <c r="I688" s="13"/>
      <c r="J688" s="13"/>
    </row>
    <row r="689" spans="1:10" ht="13" x14ac:dyDescent="0.15">
      <c r="A689" s="14"/>
      <c r="B689" s="14"/>
      <c r="C689" s="14"/>
      <c r="D689" s="14"/>
      <c r="E689" s="14"/>
      <c r="F689" s="13"/>
      <c r="G689" s="13"/>
      <c r="H689" s="13"/>
      <c r="I689" s="13"/>
      <c r="J689" s="13"/>
    </row>
    <row r="690" spans="1:10" ht="13" x14ac:dyDescent="0.15">
      <c r="A690" s="14"/>
      <c r="B690" s="14"/>
      <c r="C690" s="14"/>
      <c r="D690" s="14"/>
      <c r="E690" s="14"/>
      <c r="F690" s="13"/>
      <c r="G690" s="13"/>
      <c r="H690" s="13"/>
      <c r="I690" s="13"/>
      <c r="J690" s="13"/>
    </row>
    <row r="691" spans="1:10" ht="13" x14ac:dyDescent="0.15">
      <c r="A691" s="14"/>
      <c r="B691" s="14"/>
      <c r="C691" s="14"/>
      <c r="D691" s="14"/>
      <c r="E691" s="14"/>
      <c r="F691" s="13"/>
      <c r="G691" s="13"/>
      <c r="H691" s="13"/>
      <c r="I691" s="13"/>
      <c r="J691" s="13"/>
    </row>
    <row r="692" spans="1:10" ht="13" x14ac:dyDescent="0.15">
      <c r="A692" s="14"/>
      <c r="B692" s="14"/>
      <c r="C692" s="14"/>
      <c r="D692" s="14"/>
      <c r="E692" s="14"/>
      <c r="F692" s="13"/>
      <c r="G692" s="13"/>
      <c r="H692" s="13"/>
      <c r="I692" s="13"/>
      <c r="J692" s="13"/>
    </row>
    <row r="693" spans="1:10" ht="13" x14ac:dyDescent="0.15">
      <c r="A693" s="14"/>
      <c r="B693" s="14"/>
      <c r="C693" s="14"/>
      <c r="D693" s="14"/>
      <c r="E693" s="14"/>
      <c r="F693" s="13"/>
      <c r="G693" s="13"/>
      <c r="H693" s="13"/>
      <c r="I693" s="13"/>
      <c r="J693" s="13"/>
    </row>
    <row r="694" spans="1:10" ht="13" x14ac:dyDescent="0.15">
      <c r="A694" s="14"/>
      <c r="B694" s="14"/>
      <c r="C694" s="14"/>
      <c r="D694" s="14"/>
      <c r="E694" s="14"/>
      <c r="F694" s="13"/>
      <c r="G694" s="13"/>
      <c r="H694" s="13"/>
      <c r="I694" s="13"/>
      <c r="J694" s="13"/>
    </row>
    <row r="695" spans="1:10" ht="13" x14ac:dyDescent="0.15">
      <c r="A695" s="14"/>
      <c r="B695" s="14"/>
      <c r="C695" s="14"/>
      <c r="D695" s="14"/>
      <c r="E695" s="14"/>
      <c r="F695" s="13"/>
      <c r="G695" s="13"/>
      <c r="H695" s="13"/>
      <c r="I695" s="13"/>
      <c r="J695" s="13"/>
    </row>
    <row r="696" spans="1:10" ht="13" x14ac:dyDescent="0.15">
      <c r="A696" s="14"/>
      <c r="B696" s="14"/>
      <c r="C696" s="14"/>
      <c r="D696" s="14"/>
      <c r="E696" s="14"/>
      <c r="F696" s="13"/>
      <c r="G696" s="13"/>
      <c r="H696" s="13"/>
      <c r="I696" s="13"/>
      <c r="J696" s="13"/>
    </row>
    <row r="697" spans="1:10" ht="13" x14ac:dyDescent="0.15">
      <c r="A697" s="14"/>
      <c r="B697" s="14"/>
      <c r="C697" s="14"/>
      <c r="D697" s="14"/>
      <c r="E697" s="14"/>
      <c r="F697" s="13"/>
      <c r="G697" s="13"/>
      <c r="H697" s="13"/>
      <c r="I697" s="13"/>
      <c r="J697" s="13"/>
    </row>
    <row r="698" spans="1:10" ht="13" x14ac:dyDescent="0.15">
      <c r="A698" s="14"/>
      <c r="B698" s="14"/>
      <c r="C698" s="14"/>
      <c r="D698" s="14"/>
      <c r="E698" s="14"/>
      <c r="F698" s="13"/>
      <c r="G698" s="13"/>
      <c r="H698" s="13"/>
      <c r="I698" s="13"/>
      <c r="J698" s="13"/>
    </row>
    <row r="699" spans="1:10" ht="13" x14ac:dyDescent="0.15">
      <c r="A699" s="14"/>
      <c r="B699" s="14"/>
      <c r="C699" s="14"/>
      <c r="D699" s="14"/>
      <c r="E699" s="14"/>
      <c r="F699" s="13"/>
      <c r="G699" s="13"/>
      <c r="H699" s="13"/>
      <c r="I699" s="13"/>
      <c r="J699" s="13"/>
    </row>
    <row r="700" spans="1:10" ht="13" x14ac:dyDescent="0.15">
      <c r="A700" s="14"/>
      <c r="B700" s="14"/>
      <c r="C700" s="14"/>
      <c r="D700" s="14"/>
      <c r="E700" s="14"/>
      <c r="F700" s="13"/>
      <c r="G700" s="13"/>
      <c r="H700" s="13"/>
      <c r="I700" s="13"/>
      <c r="J700" s="13"/>
    </row>
    <row r="701" spans="1:10" ht="13" x14ac:dyDescent="0.15">
      <c r="A701" s="14"/>
      <c r="B701" s="14"/>
      <c r="C701" s="14"/>
      <c r="D701" s="14"/>
      <c r="E701" s="14"/>
      <c r="F701" s="13"/>
      <c r="G701" s="13"/>
      <c r="H701" s="13"/>
      <c r="I701" s="13"/>
      <c r="J701" s="13"/>
    </row>
    <row r="702" spans="1:10" ht="13" x14ac:dyDescent="0.15">
      <c r="A702" s="14"/>
      <c r="B702" s="14"/>
      <c r="C702" s="14"/>
      <c r="D702" s="14"/>
      <c r="E702" s="14"/>
      <c r="F702" s="13"/>
      <c r="G702" s="13"/>
      <c r="H702" s="13"/>
      <c r="I702" s="13"/>
      <c r="J702" s="13"/>
    </row>
    <row r="703" spans="1:10" ht="13" x14ac:dyDescent="0.15">
      <c r="A703" s="14"/>
      <c r="B703" s="14"/>
      <c r="C703" s="14"/>
      <c r="D703" s="14"/>
      <c r="E703" s="14"/>
      <c r="F703" s="13"/>
      <c r="G703" s="13"/>
      <c r="H703" s="13"/>
      <c r="I703" s="13"/>
      <c r="J703" s="13"/>
    </row>
    <row r="704" spans="1:10" ht="13" x14ac:dyDescent="0.15">
      <c r="A704" s="14"/>
      <c r="B704" s="14"/>
      <c r="C704" s="14"/>
      <c r="D704" s="14"/>
      <c r="E704" s="14"/>
      <c r="F704" s="13"/>
      <c r="G704" s="13"/>
      <c r="H704" s="13"/>
      <c r="I704" s="13"/>
      <c r="J704" s="13"/>
    </row>
    <row r="705" spans="1:10" ht="13" x14ac:dyDescent="0.15">
      <c r="A705" s="14"/>
      <c r="B705" s="14"/>
      <c r="C705" s="14"/>
      <c r="D705" s="14"/>
      <c r="E705" s="14"/>
      <c r="F705" s="13"/>
      <c r="G705" s="13"/>
      <c r="H705" s="13"/>
      <c r="I705" s="13"/>
      <c r="J705" s="13"/>
    </row>
    <row r="706" spans="1:10" ht="13" x14ac:dyDescent="0.15">
      <c r="A706" s="14"/>
      <c r="B706" s="14"/>
      <c r="C706" s="14"/>
      <c r="D706" s="14"/>
      <c r="E706" s="14"/>
      <c r="F706" s="13"/>
      <c r="G706" s="13"/>
      <c r="H706" s="13"/>
      <c r="I706" s="13"/>
      <c r="J706" s="13"/>
    </row>
    <row r="707" spans="1:10" ht="13" x14ac:dyDescent="0.15">
      <c r="A707" s="14"/>
      <c r="B707" s="14"/>
      <c r="C707" s="14"/>
      <c r="D707" s="14"/>
      <c r="E707" s="14"/>
      <c r="F707" s="13"/>
      <c r="G707" s="13"/>
      <c r="H707" s="13"/>
      <c r="I707" s="13"/>
      <c r="J707" s="13"/>
    </row>
    <row r="708" spans="1:10" ht="13" x14ac:dyDescent="0.15">
      <c r="A708" s="14"/>
      <c r="B708" s="14"/>
      <c r="C708" s="14"/>
      <c r="D708" s="14"/>
      <c r="E708" s="14"/>
      <c r="F708" s="13"/>
      <c r="G708" s="13"/>
      <c r="H708" s="13"/>
      <c r="I708" s="13"/>
      <c r="J708" s="13"/>
    </row>
    <row r="709" spans="1:10" ht="13" x14ac:dyDescent="0.15">
      <c r="A709" s="14"/>
      <c r="B709" s="14"/>
      <c r="C709" s="14"/>
      <c r="D709" s="14"/>
      <c r="E709" s="14"/>
      <c r="F709" s="13"/>
      <c r="G709" s="13"/>
      <c r="H709" s="13"/>
      <c r="I709" s="13"/>
      <c r="J709" s="13"/>
    </row>
    <row r="710" spans="1:10" ht="13" x14ac:dyDescent="0.15">
      <c r="A710" s="14"/>
      <c r="B710" s="14"/>
      <c r="C710" s="14"/>
      <c r="D710" s="14"/>
      <c r="E710" s="14"/>
      <c r="F710" s="13"/>
      <c r="G710" s="13"/>
      <c r="H710" s="13"/>
      <c r="I710" s="13"/>
      <c r="J710" s="13"/>
    </row>
    <row r="711" spans="1:10" ht="13" x14ac:dyDescent="0.15">
      <c r="A711" s="14"/>
      <c r="B711" s="14"/>
      <c r="C711" s="14"/>
      <c r="D711" s="14"/>
      <c r="E711" s="14"/>
      <c r="F711" s="13"/>
      <c r="G711" s="13"/>
      <c r="H711" s="13"/>
      <c r="I711" s="13"/>
      <c r="J711" s="13"/>
    </row>
    <row r="712" spans="1:10" ht="13" x14ac:dyDescent="0.15">
      <c r="A712" s="14"/>
      <c r="B712" s="14"/>
      <c r="C712" s="14"/>
      <c r="D712" s="14"/>
      <c r="E712" s="14"/>
      <c r="F712" s="13"/>
      <c r="G712" s="13"/>
      <c r="H712" s="13"/>
      <c r="I712" s="13"/>
      <c r="J712" s="13"/>
    </row>
    <row r="713" spans="1:10" ht="13" x14ac:dyDescent="0.15">
      <c r="A713" s="14"/>
      <c r="B713" s="14"/>
      <c r="C713" s="14"/>
      <c r="D713" s="14"/>
      <c r="E713" s="14"/>
      <c r="F713" s="13"/>
      <c r="G713" s="13"/>
      <c r="H713" s="13"/>
      <c r="I713" s="13"/>
      <c r="J713" s="13"/>
    </row>
    <row r="714" spans="1:10" ht="13" x14ac:dyDescent="0.15">
      <c r="A714" s="14"/>
      <c r="B714" s="14"/>
      <c r="C714" s="14"/>
      <c r="D714" s="14"/>
      <c r="E714" s="14"/>
      <c r="F714" s="13"/>
      <c r="G714" s="13"/>
      <c r="H714" s="13"/>
      <c r="I714" s="13"/>
      <c r="J714" s="13"/>
    </row>
    <row r="715" spans="1:10" ht="13" x14ac:dyDescent="0.15">
      <c r="A715" s="14"/>
      <c r="B715" s="14"/>
      <c r="C715" s="14"/>
      <c r="D715" s="14"/>
      <c r="E715" s="14"/>
      <c r="F715" s="13"/>
      <c r="G715" s="13"/>
      <c r="H715" s="13"/>
      <c r="I715" s="13"/>
      <c r="J715" s="13"/>
    </row>
    <row r="716" spans="1:10" ht="13" x14ac:dyDescent="0.15">
      <c r="A716" s="14"/>
      <c r="B716" s="14"/>
      <c r="C716" s="14"/>
      <c r="D716" s="14"/>
      <c r="E716" s="14"/>
      <c r="F716" s="13"/>
      <c r="G716" s="13"/>
      <c r="H716" s="13"/>
      <c r="I716" s="13"/>
      <c r="J716" s="13"/>
    </row>
    <row r="717" spans="1:10" ht="13" x14ac:dyDescent="0.15">
      <c r="A717" s="14"/>
      <c r="B717" s="14"/>
      <c r="C717" s="14"/>
      <c r="D717" s="14"/>
      <c r="E717" s="14"/>
      <c r="F717" s="13"/>
      <c r="G717" s="13"/>
      <c r="H717" s="13"/>
      <c r="I717" s="13"/>
      <c r="J717" s="13"/>
    </row>
    <row r="718" spans="1:10" ht="13" x14ac:dyDescent="0.15">
      <c r="A718" s="14"/>
      <c r="B718" s="14"/>
      <c r="C718" s="14"/>
      <c r="D718" s="14"/>
      <c r="E718" s="14"/>
      <c r="F718" s="13"/>
      <c r="G718" s="13"/>
      <c r="H718" s="13"/>
      <c r="I718" s="13"/>
      <c r="J718" s="13"/>
    </row>
    <row r="719" spans="1:10" ht="13" x14ac:dyDescent="0.15">
      <c r="A719" s="14"/>
      <c r="B719" s="14"/>
      <c r="C719" s="14"/>
      <c r="D719" s="14"/>
      <c r="E719" s="14"/>
      <c r="F719" s="13"/>
      <c r="G719" s="13"/>
      <c r="H719" s="13"/>
      <c r="I719" s="13"/>
      <c r="J719" s="13"/>
    </row>
    <row r="720" spans="1:10" ht="13" x14ac:dyDescent="0.15">
      <c r="A720" s="14"/>
      <c r="B720" s="14"/>
      <c r="C720" s="14"/>
      <c r="D720" s="14"/>
      <c r="E720" s="14"/>
      <c r="F720" s="13"/>
      <c r="G720" s="13"/>
      <c r="H720" s="13"/>
      <c r="I720" s="13"/>
      <c r="J720" s="13"/>
    </row>
    <row r="721" spans="1:10" ht="13" x14ac:dyDescent="0.15">
      <c r="A721" s="14"/>
      <c r="B721" s="14"/>
      <c r="C721" s="14"/>
      <c r="D721" s="14"/>
      <c r="E721" s="14"/>
      <c r="F721" s="13"/>
      <c r="G721" s="13"/>
      <c r="H721" s="13"/>
      <c r="I721" s="13"/>
      <c r="J721" s="13"/>
    </row>
    <row r="722" spans="1:10" ht="13" x14ac:dyDescent="0.15">
      <c r="A722" s="14"/>
      <c r="B722" s="14"/>
      <c r="C722" s="14"/>
      <c r="D722" s="14"/>
      <c r="E722" s="14"/>
      <c r="F722" s="13"/>
      <c r="G722" s="13"/>
      <c r="H722" s="13"/>
      <c r="I722" s="13"/>
      <c r="J722" s="13"/>
    </row>
    <row r="723" spans="1:10" ht="13" x14ac:dyDescent="0.15">
      <c r="A723" s="14"/>
      <c r="B723" s="14"/>
      <c r="C723" s="14"/>
      <c r="D723" s="14"/>
      <c r="E723" s="14"/>
      <c r="F723" s="13"/>
      <c r="G723" s="13"/>
      <c r="H723" s="13"/>
      <c r="I723" s="13"/>
      <c r="J723" s="13"/>
    </row>
    <row r="724" spans="1:10" ht="13" x14ac:dyDescent="0.15">
      <c r="A724" s="14"/>
      <c r="B724" s="14"/>
      <c r="C724" s="14"/>
      <c r="D724" s="14"/>
      <c r="E724" s="14"/>
      <c r="F724" s="13"/>
      <c r="G724" s="13"/>
      <c r="H724" s="13"/>
      <c r="I724" s="13"/>
      <c r="J724" s="13"/>
    </row>
    <row r="725" spans="1:10" ht="13" x14ac:dyDescent="0.15">
      <c r="A725" s="14"/>
      <c r="B725" s="14"/>
      <c r="C725" s="14"/>
      <c r="D725" s="14"/>
      <c r="E725" s="14"/>
      <c r="F725" s="13"/>
      <c r="G725" s="13"/>
      <c r="H725" s="13"/>
      <c r="I725" s="13"/>
      <c r="J725" s="13"/>
    </row>
    <row r="726" spans="1:10" ht="13" x14ac:dyDescent="0.15">
      <c r="A726" s="14"/>
      <c r="B726" s="14"/>
      <c r="C726" s="14"/>
      <c r="D726" s="14"/>
      <c r="E726" s="14"/>
      <c r="F726" s="13"/>
      <c r="G726" s="13"/>
      <c r="H726" s="13"/>
      <c r="I726" s="13"/>
      <c r="J726" s="13"/>
    </row>
    <row r="727" spans="1:10" ht="13" x14ac:dyDescent="0.15">
      <c r="A727" s="14"/>
      <c r="B727" s="14"/>
      <c r="C727" s="14"/>
      <c r="D727" s="14"/>
      <c r="E727" s="14"/>
      <c r="F727" s="13"/>
      <c r="G727" s="13"/>
      <c r="H727" s="13"/>
      <c r="I727" s="13"/>
      <c r="J727" s="13"/>
    </row>
    <row r="728" spans="1:10" ht="13" x14ac:dyDescent="0.15">
      <c r="A728" s="14"/>
      <c r="B728" s="14"/>
      <c r="C728" s="14"/>
      <c r="D728" s="14"/>
      <c r="E728" s="14"/>
      <c r="F728" s="13"/>
      <c r="G728" s="13"/>
      <c r="H728" s="13"/>
      <c r="I728" s="13"/>
      <c r="J728" s="13"/>
    </row>
    <row r="729" spans="1:10" ht="13" x14ac:dyDescent="0.15">
      <c r="A729" s="14"/>
      <c r="B729" s="14"/>
      <c r="C729" s="14"/>
      <c r="D729" s="14"/>
      <c r="E729" s="14"/>
      <c r="F729" s="13"/>
      <c r="G729" s="13"/>
      <c r="H729" s="13"/>
      <c r="I729" s="13"/>
      <c r="J729" s="13"/>
    </row>
    <row r="730" spans="1:10" ht="13" x14ac:dyDescent="0.15">
      <c r="A730" s="14"/>
      <c r="B730" s="14"/>
      <c r="C730" s="14"/>
      <c r="D730" s="14"/>
      <c r="E730" s="14"/>
      <c r="F730" s="13"/>
      <c r="G730" s="13"/>
      <c r="H730" s="13"/>
      <c r="I730" s="13"/>
      <c r="J730" s="13"/>
    </row>
    <row r="731" spans="1:10" ht="13" x14ac:dyDescent="0.15">
      <c r="A731" s="14"/>
      <c r="B731" s="14"/>
      <c r="C731" s="14"/>
      <c r="D731" s="14"/>
      <c r="E731" s="14"/>
      <c r="F731" s="13"/>
      <c r="G731" s="13"/>
      <c r="H731" s="13"/>
      <c r="I731" s="13"/>
      <c r="J731" s="13"/>
    </row>
    <row r="732" spans="1:10" ht="13" x14ac:dyDescent="0.15">
      <c r="A732" s="14"/>
      <c r="B732" s="14"/>
      <c r="C732" s="14"/>
      <c r="D732" s="14"/>
      <c r="E732" s="14"/>
      <c r="F732" s="13"/>
      <c r="G732" s="13"/>
      <c r="H732" s="13"/>
      <c r="I732" s="13"/>
      <c r="J732" s="13"/>
    </row>
    <row r="733" spans="1:10" ht="13" x14ac:dyDescent="0.15">
      <c r="A733" s="14"/>
      <c r="B733" s="14"/>
      <c r="C733" s="14"/>
      <c r="D733" s="14"/>
      <c r="E733" s="14"/>
      <c r="F733" s="13"/>
      <c r="G733" s="13"/>
      <c r="H733" s="13"/>
      <c r="I733" s="13"/>
      <c r="J733" s="13"/>
    </row>
    <row r="734" spans="1:10" ht="13" x14ac:dyDescent="0.15">
      <c r="A734" s="14"/>
      <c r="B734" s="14"/>
      <c r="C734" s="14"/>
      <c r="D734" s="14"/>
      <c r="E734" s="14"/>
      <c r="F734" s="13"/>
      <c r="G734" s="13"/>
      <c r="H734" s="13"/>
      <c r="I734" s="13"/>
      <c r="J734" s="13"/>
    </row>
    <row r="735" spans="1:10" ht="13" x14ac:dyDescent="0.15">
      <c r="A735" s="14"/>
      <c r="B735" s="14"/>
      <c r="C735" s="14"/>
      <c r="D735" s="14"/>
      <c r="E735" s="14"/>
      <c r="F735" s="13"/>
      <c r="G735" s="13"/>
      <c r="H735" s="13"/>
      <c r="I735" s="13"/>
      <c r="J735" s="13"/>
    </row>
    <row r="736" spans="1:10" ht="13" x14ac:dyDescent="0.15">
      <c r="A736" s="14"/>
      <c r="B736" s="14"/>
      <c r="C736" s="14"/>
      <c r="D736" s="14"/>
      <c r="E736" s="14"/>
      <c r="F736" s="13"/>
      <c r="G736" s="13"/>
      <c r="H736" s="13"/>
      <c r="I736" s="13"/>
      <c r="J736" s="13"/>
    </row>
    <row r="737" spans="1:10" ht="13" x14ac:dyDescent="0.15">
      <c r="A737" s="14"/>
      <c r="B737" s="14"/>
      <c r="C737" s="14"/>
      <c r="D737" s="14"/>
      <c r="E737" s="14"/>
      <c r="F737" s="13"/>
      <c r="G737" s="13"/>
      <c r="H737" s="13"/>
      <c r="I737" s="13"/>
      <c r="J737" s="13"/>
    </row>
    <row r="738" spans="1:10" ht="13" x14ac:dyDescent="0.15">
      <c r="A738" s="14"/>
      <c r="B738" s="14"/>
      <c r="C738" s="14"/>
      <c r="D738" s="14"/>
      <c r="E738" s="14"/>
      <c r="F738" s="13"/>
      <c r="G738" s="13"/>
      <c r="H738" s="13"/>
      <c r="I738" s="13"/>
      <c r="J738" s="13"/>
    </row>
    <row r="739" spans="1:10" ht="13" x14ac:dyDescent="0.15">
      <c r="A739" s="14"/>
      <c r="B739" s="14"/>
      <c r="C739" s="14"/>
      <c r="D739" s="14"/>
      <c r="E739" s="14"/>
      <c r="F739" s="13"/>
      <c r="G739" s="13"/>
      <c r="H739" s="13"/>
      <c r="I739" s="13"/>
      <c r="J739" s="13"/>
    </row>
    <row r="740" spans="1:10" ht="13" x14ac:dyDescent="0.15">
      <c r="A740" s="14"/>
      <c r="B740" s="14"/>
      <c r="C740" s="14"/>
      <c r="D740" s="14"/>
      <c r="E740" s="14"/>
      <c r="F740" s="13"/>
      <c r="G740" s="13"/>
      <c r="H740" s="13"/>
      <c r="I740" s="13"/>
      <c r="J740" s="13"/>
    </row>
    <row r="741" spans="1:10" ht="13" x14ac:dyDescent="0.15">
      <c r="A741" s="14"/>
      <c r="B741" s="14"/>
      <c r="C741" s="14"/>
      <c r="D741" s="14"/>
      <c r="E741" s="14"/>
      <c r="F741" s="13"/>
      <c r="G741" s="13"/>
      <c r="H741" s="13"/>
      <c r="I741" s="13"/>
      <c r="J741" s="13"/>
    </row>
    <row r="742" spans="1:10" ht="13" x14ac:dyDescent="0.15">
      <c r="A742" s="14"/>
      <c r="B742" s="14"/>
      <c r="C742" s="14"/>
      <c r="D742" s="14"/>
      <c r="E742" s="14"/>
      <c r="F742" s="13"/>
      <c r="G742" s="13"/>
      <c r="H742" s="13"/>
      <c r="I742" s="13"/>
      <c r="J742" s="13"/>
    </row>
    <row r="743" spans="1:10" ht="13" x14ac:dyDescent="0.15">
      <c r="A743" s="14"/>
      <c r="B743" s="14"/>
      <c r="C743" s="14"/>
      <c r="D743" s="14"/>
      <c r="E743" s="14"/>
      <c r="F743" s="13"/>
      <c r="G743" s="13"/>
      <c r="H743" s="13"/>
      <c r="I743" s="13"/>
      <c r="J743" s="13"/>
    </row>
    <row r="744" spans="1:10" ht="13" x14ac:dyDescent="0.15">
      <c r="A744" s="14"/>
      <c r="B744" s="14"/>
      <c r="C744" s="14"/>
      <c r="D744" s="14"/>
      <c r="E744" s="14"/>
      <c r="F744" s="13"/>
      <c r="G744" s="13"/>
      <c r="H744" s="13"/>
      <c r="I744" s="13"/>
      <c r="J744" s="13"/>
    </row>
    <row r="745" spans="1:10" ht="13" x14ac:dyDescent="0.15">
      <c r="A745" s="14"/>
      <c r="B745" s="14"/>
      <c r="C745" s="14"/>
      <c r="D745" s="14"/>
      <c r="E745" s="14"/>
      <c r="F745" s="13"/>
      <c r="G745" s="13"/>
      <c r="H745" s="13"/>
      <c r="I745" s="13"/>
      <c r="J745" s="13"/>
    </row>
    <row r="746" spans="1:10" ht="13" x14ac:dyDescent="0.15">
      <c r="A746" s="14"/>
      <c r="B746" s="14"/>
      <c r="C746" s="14"/>
      <c r="D746" s="14"/>
      <c r="E746" s="14"/>
      <c r="F746" s="13"/>
      <c r="G746" s="13"/>
      <c r="H746" s="13"/>
      <c r="I746" s="13"/>
      <c r="J746" s="13"/>
    </row>
    <row r="747" spans="1:10" ht="13" x14ac:dyDescent="0.15">
      <c r="A747" s="14"/>
      <c r="B747" s="14"/>
      <c r="C747" s="14"/>
      <c r="D747" s="14"/>
      <c r="E747" s="14"/>
      <c r="F747" s="13"/>
      <c r="G747" s="13"/>
      <c r="H747" s="13"/>
      <c r="I747" s="13"/>
      <c r="J747" s="13"/>
    </row>
    <row r="748" spans="1:10" ht="13" x14ac:dyDescent="0.15">
      <c r="A748" s="14"/>
      <c r="B748" s="14"/>
      <c r="C748" s="14"/>
      <c r="D748" s="14"/>
      <c r="E748" s="14"/>
      <c r="F748" s="13"/>
      <c r="G748" s="13"/>
      <c r="H748" s="13"/>
      <c r="I748" s="13"/>
      <c r="J748" s="13"/>
    </row>
    <row r="749" spans="1:10" ht="13" x14ac:dyDescent="0.15">
      <c r="A749" s="14"/>
      <c r="B749" s="14"/>
      <c r="C749" s="14"/>
      <c r="D749" s="14"/>
      <c r="E749" s="14"/>
      <c r="F749" s="13"/>
      <c r="G749" s="13"/>
      <c r="H749" s="13"/>
      <c r="I749" s="13"/>
      <c r="J749" s="13"/>
    </row>
    <row r="750" spans="1:10" ht="13" x14ac:dyDescent="0.15">
      <c r="A750" s="14"/>
      <c r="B750" s="14"/>
      <c r="C750" s="14"/>
      <c r="D750" s="14"/>
      <c r="E750" s="14"/>
      <c r="F750" s="13"/>
      <c r="G750" s="13"/>
      <c r="H750" s="13"/>
      <c r="I750" s="13"/>
      <c r="J750" s="13"/>
    </row>
    <row r="751" spans="1:10" ht="13" x14ac:dyDescent="0.15">
      <c r="A751" s="14"/>
      <c r="B751" s="14"/>
      <c r="C751" s="14"/>
      <c r="D751" s="14"/>
      <c r="E751" s="14"/>
      <c r="F751" s="13"/>
      <c r="G751" s="13"/>
      <c r="H751" s="13"/>
      <c r="I751" s="13"/>
      <c r="J751" s="13"/>
    </row>
    <row r="752" spans="1:10" ht="13" x14ac:dyDescent="0.15">
      <c r="A752" s="14"/>
      <c r="B752" s="14"/>
      <c r="C752" s="14"/>
      <c r="D752" s="14"/>
      <c r="E752" s="14"/>
      <c r="F752" s="13"/>
      <c r="G752" s="13"/>
      <c r="H752" s="13"/>
      <c r="I752" s="13"/>
      <c r="J752" s="13"/>
    </row>
    <row r="753" spans="1:10" ht="13" x14ac:dyDescent="0.15">
      <c r="A753" s="14"/>
      <c r="B753" s="14"/>
      <c r="C753" s="14"/>
      <c r="D753" s="14"/>
      <c r="E753" s="14"/>
      <c r="F753" s="13"/>
      <c r="G753" s="13"/>
      <c r="H753" s="13"/>
      <c r="I753" s="13"/>
      <c r="J753" s="13"/>
    </row>
    <row r="754" spans="1:10" ht="13" x14ac:dyDescent="0.15">
      <c r="A754" s="14"/>
      <c r="B754" s="14"/>
      <c r="C754" s="14"/>
      <c r="D754" s="14"/>
      <c r="E754" s="14"/>
      <c r="F754" s="13"/>
      <c r="G754" s="13"/>
      <c r="H754" s="13"/>
      <c r="I754" s="13"/>
      <c r="J754" s="13"/>
    </row>
    <row r="755" spans="1:10" ht="13" x14ac:dyDescent="0.15">
      <c r="A755" s="14"/>
      <c r="B755" s="14"/>
      <c r="C755" s="14"/>
      <c r="D755" s="14"/>
      <c r="E755" s="14"/>
      <c r="F755" s="13"/>
      <c r="G755" s="13"/>
      <c r="H755" s="13"/>
      <c r="I755" s="13"/>
      <c r="J755" s="13"/>
    </row>
    <row r="756" spans="1:10" ht="13" x14ac:dyDescent="0.15">
      <c r="A756" s="14"/>
      <c r="B756" s="14"/>
      <c r="C756" s="14"/>
      <c r="D756" s="14"/>
      <c r="E756" s="14"/>
      <c r="F756" s="13"/>
      <c r="G756" s="13"/>
      <c r="H756" s="13"/>
      <c r="I756" s="13"/>
      <c r="J756" s="13"/>
    </row>
    <row r="757" spans="1:10" ht="13" x14ac:dyDescent="0.15">
      <c r="A757" s="14"/>
      <c r="B757" s="14"/>
      <c r="C757" s="14"/>
      <c r="D757" s="14"/>
      <c r="E757" s="14"/>
      <c r="F757" s="13"/>
      <c r="G757" s="13"/>
      <c r="H757" s="13"/>
      <c r="I757" s="13"/>
      <c r="J757" s="13"/>
    </row>
    <row r="758" spans="1:10" ht="13" x14ac:dyDescent="0.15">
      <c r="A758" s="14"/>
      <c r="B758" s="14"/>
      <c r="C758" s="14"/>
      <c r="D758" s="14"/>
      <c r="E758" s="14"/>
      <c r="F758" s="13"/>
      <c r="G758" s="13"/>
      <c r="H758" s="13"/>
      <c r="I758" s="13"/>
      <c r="J758" s="13"/>
    </row>
    <row r="759" spans="1:10" ht="13" x14ac:dyDescent="0.15">
      <c r="A759" s="14"/>
      <c r="B759" s="14"/>
      <c r="C759" s="14"/>
      <c r="D759" s="14"/>
      <c r="E759" s="14"/>
      <c r="F759" s="13"/>
      <c r="G759" s="13"/>
      <c r="H759" s="13"/>
      <c r="I759" s="13"/>
      <c r="J759" s="13"/>
    </row>
    <row r="760" spans="1:10" ht="13" x14ac:dyDescent="0.15">
      <c r="A760" s="14"/>
      <c r="B760" s="14"/>
      <c r="C760" s="14"/>
      <c r="D760" s="14"/>
      <c r="E760" s="14"/>
      <c r="F760" s="13"/>
      <c r="G760" s="13"/>
      <c r="H760" s="13"/>
      <c r="I760" s="13"/>
      <c r="J760" s="13"/>
    </row>
    <row r="761" spans="1:10" ht="13" x14ac:dyDescent="0.15">
      <c r="A761" s="14"/>
      <c r="B761" s="14"/>
      <c r="C761" s="14"/>
      <c r="D761" s="14"/>
      <c r="E761" s="14"/>
      <c r="F761" s="13"/>
      <c r="G761" s="13"/>
      <c r="H761" s="13"/>
      <c r="I761" s="13"/>
      <c r="J761" s="13"/>
    </row>
    <row r="762" spans="1:10" ht="13" x14ac:dyDescent="0.15">
      <c r="A762" s="14"/>
      <c r="B762" s="14"/>
      <c r="C762" s="14"/>
      <c r="D762" s="14"/>
      <c r="E762" s="14"/>
      <c r="F762" s="13"/>
      <c r="G762" s="13"/>
      <c r="H762" s="13"/>
      <c r="I762" s="13"/>
      <c r="J762" s="13"/>
    </row>
    <row r="763" spans="1:10" ht="13" x14ac:dyDescent="0.15">
      <c r="A763" s="14"/>
      <c r="B763" s="14"/>
      <c r="C763" s="14"/>
      <c r="D763" s="14"/>
      <c r="E763" s="14"/>
      <c r="F763" s="13"/>
      <c r="G763" s="13"/>
      <c r="H763" s="13"/>
      <c r="I763" s="13"/>
      <c r="J763" s="13"/>
    </row>
    <row r="764" spans="1:10" ht="13" x14ac:dyDescent="0.15">
      <c r="A764" s="14"/>
      <c r="B764" s="14"/>
      <c r="C764" s="14"/>
      <c r="D764" s="14"/>
      <c r="E764" s="14"/>
      <c r="F764" s="13"/>
      <c r="G764" s="13"/>
      <c r="H764" s="13"/>
      <c r="I764" s="13"/>
      <c r="J764" s="13"/>
    </row>
    <row r="765" spans="1:10" ht="13" x14ac:dyDescent="0.15">
      <c r="A765" s="14"/>
      <c r="B765" s="14"/>
      <c r="C765" s="14"/>
      <c r="D765" s="14"/>
      <c r="E765" s="14"/>
      <c r="F765" s="13"/>
      <c r="G765" s="13"/>
      <c r="H765" s="13"/>
      <c r="I765" s="13"/>
      <c r="J765" s="13"/>
    </row>
    <row r="766" spans="1:10" ht="13" x14ac:dyDescent="0.15">
      <c r="A766" s="14"/>
      <c r="B766" s="14"/>
      <c r="C766" s="14"/>
      <c r="D766" s="14"/>
      <c r="E766" s="14"/>
      <c r="F766" s="13"/>
      <c r="G766" s="13"/>
      <c r="H766" s="13"/>
      <c r="I766" s="13"/>
      <c r="J766" s="13"/>
    </row>
    <row r="767" spans="1:10" ht="13" x14ac:dyDescent="0.15">
      <c r="A767" s="14"/>
      <c r="B767" s="14"/>
      <c r="C767" s="14"/>
      <c r="D767" s="14"/>
      <c r="E767" s="14"/>
      <c r="F767" s="13"/>
      <c r="G767" s="13"/>
      <c r="H767" s="13"/>
      <c r="I767" s="13"/>
      <c r="J767" s="13"/>
    </row>
    <row r="768" spans="1:10" ht="13" x14ac:dyDescent="0.15">
      <c r="A768" s="14"/>
      <c r="B768" s="14"/>
      <c r="C768" s="14"/>
      <c r="D768" s="14"/>
      <c r="E768" s="14"/>
      <c r="F768" s="13"/>
      <c r="G768" s="13"/>
      <c r="H768" s="13"/>
      <c r="I768" s="13"/>
      <c r="J768" s="13"/>
    </row>
    <row r="769" spans="1:10" ht="13" x14ac:dyDescent="0.15">
      <c r="A769" s="14"/>
      <c r="B769" s="14"/>
      <c r="C769" s="14"/>
      <c r="D769" s="14"/>
      <c r="E769" s="14"/>
      <c r="F769" s="13"/>
      <c r="G769" s="13"/>
      <c r="H769" s="13"/>
      <c r="I769" s="13"/>
      <c r="J769" s="13"/>
    </row>
    <row r="770" spans="1:10" ht="13" x14ac:dyDescent="0.15">
      <c r="A770" s="14"/>
      <c r="B770" s="14"/>
      <c r="C770" s="14"/>
      <c r="D770" s="14"/>
      <c r="E770" s="14"/>
      <c r="F770" s="13"/>
      <c r="G770" s="13"/>
      <c r="H770" s="13"/>
      <c r="I770" s="13"/>
      <c r="J770" s="13"/>
    </row>
    <row r="771" spans="1:10" ht="13" x14ac:dyDescent="0.15">
      <c r="A771" s="14"/>
      <c r="B771" s="14"/>
      <c r="C771" s="14"/>
      <c r="D771" s="14"/>
      <c r="E771" s="14"/>
      <c r="F771" s="13"/>
      <c r="G771" s="13"/>
      <c r="H771" s="13"/>
      <c r="I771" s="13"/>
      <c r="J771" s="13"/>
    </row>
    <row r="772" spans="1:10" ht="13" x14ac:dyDescent="0.15">
      <c r="A772" s="14"/>
      <c r="B772" s="14"/>
      <c r="C772" s="14"/>
      <c r="D772" s="14"/>
      <c r="E772" s="14"/>
      <c r="F772" s="13"/>
      <c r="G772" s="13"/>
      <c r="H772" s="13"/>
      <c r="I772" s="13"/>
      <c r="J772" s="13"/>
    </row>
    <row r="773" spans="1:10" ht="13" x14ac:dyDescent="0.15">
      <c r="A773" s="14"/>
      <c r="B773" s="14"/>
      <c r="C773" s="14"/>
      <c r="D773" s="14"/>
      <c r="E773" s="14"/>
      <c r="F773" s="13"/>
      <c r="G773" s="13"/>
      <c r="H773" s="13"/>
      <c r="I773" s="13"/>
      <c r="J773" s="13"/>
    </row>
    <row r="774" spans="1:10" ht="13" x14ac:dyDescent="0.15">
      <c r="A774" s="14"/>
      <c r="B774" s="14"/>
      <c r="C774" s="14"/>
      <c r="D774" s="14"/>
      <c r="E774" s="14"/>
      <c r="F774" s="13"/>
      <c r="G774" s="13"/>
      <c r="H774" s="13"/>
      <c r="I774" s="13"/>
      <c r="J774" s="13"/>
    </row>
    <row r="775" spans="1:10" ht="13" x14ac:dyDescent="0.15">
      <c r="A775" s="14"/>
      <c r="B775" s="14"/>
      <c r="C775" s="14"/>
      <c r="D775" s="14"/>
      <c r="E775" s="14"/>
      <c r="F775" s="13"/>
      <c r="G775" s="13"/>
      <c r="H775" s="13"/>
      <c r="I775" s="13"/>
      <c r="J775" s="13"/>
    </row>
    <row r="776" spans="1:10" ht="13" x14ac:dyDescent="0.15">
      <c r="A776" s="14"/>
      <c r="B776" s="14"/>
      <c r="C776" s="14"/>
      <c r="D776" s="14"/>
      <c r="E776" s="14"/>
      <c r="F776" s="13"/>
      <c r="G776" s="13"/>
      <c r="H776" s="13"/>
      <c r="I776" s="13"/>
      <c r="J776" s="13"/>
    </row>
    <row r="777" spans="1:10" ht="13" x14ac:dyDescent="0.15">
      <c r="A777" s="14"/>
      <c r="B777" s="14"/>
      <c r="C777" s="14"/>
      <c r="D777" s="14"/>
      <c r="E777" s="14"/>
      <c r="F777" s="13"/>
      <c r="G777" s="13"/>
      <c r="H777" s="13"/>
      <c r="I777" s="13"/>
      <c r="J777" s="13"/>
    </row>
    <row r="778" spans="1:10" ht="13" x14ac:dyDescent="0.15">
      <c r="A778" s="14"/>
      <c r="B778" s="14"/>
      <c r="C778" s="14"/>
      <c r="D778" s="14"/>
      <c r="E778" s="14"/>
      <c r="F778" s="13"/>
      <c r="G778" s="13"/>
      <c r="H778" s="13"/>
      <c r="I778" s="13"/>
      <c r="J778" s="13"/>
    </row>
    <row r="779" spans="1:10" ht="13" x14ac:dyDescent="0.15">
      <c r="A779" s="14"/>
      <c r="B779" s="14"/>
      <c r="C779" s="14"/>
      <c r="D779" s="14"/>
      <c r="E779" s="14"/>
      <c r="F779" s="13"/>
      <c r="G779" s="13"/>
      <c r="H779" s="13"/>
      <c r="I779" s="13"/>
      <c r="J779" s="13"/>
    </row>
    <row r="780" spans="1:10" ht="13" x14ac:dyDescent="0.15">
      <c r="A780" s="14"/>
      <c r="B780" s="14"/>
      <c r="C780" s="14"/>
      <c r="D780" s="14"/>
      <c r="E780" s="14"/>
      <c r="F780" s="13"/>
      <c r="G780" s="13"/>
      <c r="H780" s="13"/>
      <c r="I780" s="13"/>
      <c r="J780" s="13"/>
    </row>
    <row r="781" spans="1:10" ht="13" x14ac:dyDescent="0.15">
      <c r="A781" s="14"/>
      <c r="B781" s="14"/>
      <c r="C781" s="14"/>
      <c r="D781" s="14"/>
      <c r="E781" s="14"/>
      <c r="F781" s="13"/>
      <c r="G781" s="13"/>
      <c r="H781" s="13"/>
      <c r="I781" s="13"/>
      <c r="J781" s="13"/>
    </row>
    <row r="782" spans="1:10" ht="13" x14ac:dyDescent="0.15">
      <c r="A782" s="14"/>
      <c r="B782" s="14"/>
      <c r="C782" s="14"/>
      <c r="D782" s="14"/>
      <c r="E782" s="14"/>
      <c r="F782" s="13"/>
      <c r="G782" s="13"/>
      <c r="H782" s="13"/>
      <c r="I782" s="13"/>
      <c r="J782" s="13"/>
    </row>
    <row r="783" spans="1:10" ht="13" x14ac:dyDescent="0.15">
      <c r="A783" s="14"/>
      <c r="B783" s="14"/>
      <c r="C783" s="14"/>
      <c r="D783" s="14"/>
      <c r="E783" s="14"/>
      <c r="F783" s="13"/>
      <c r="G783" s="13"/>
      <c r="H783" s="13"/>
      <c r="I783" s="13"/>
      <c r="J783" s="13"/>
    </row>
    <row r="784" spans="1:10" ht="13" x14ac:dyDescent="0.15">
      <c r="A784" s="14"/>
      <c r="B784" s="14"/>
      <c r="C784" s="14"/>
      <c r="D784" s="14"/>
      <c r="E784" s="14"/>
      <c r="F784" s="13"/>
      <c r="G784" s="13"/>
      <c r="H784" s="13"/>
      <c r="I784" s="13"/>
      <c r="J784" s="13"/>
    </row>
    <row r="785" spans="1:10" ht="13" x14ac:dyDescent="0.15">
      <c r="A785" s="14"/>
      <c r="B785" s="14"/>
      <c r="C785" s="14"/>
      <c r="D785" s="14"/>
      <c r="E785" s="14"/>
      <c r="F785" s="13"/>
      <c r="G785" s="13"/>
      <c r="H785" s="13"/>
      <c r="I785" s="13"/>
      <c r="J785" s="13"/>
    </row>
    <row r="786" spans="1:10" ht="13" x14ac:dyDescent="0.15">
      <c r="A786" s="14"/>
      <c r="B786" s="14"/>
      <c r="C786" s="14"/>
      <c r="D786" s="14"/>
      <c r="E786" s="14"/>
      <c r="F786" s="13"/>
      <c r="G786" s="13"/>
      <c r="H786" s="13"/>
      <c r="I786" s="13"/>
      <c r="J786" s="13"/>
    </row>
    <row r="787" spans="1:10" ht="13" x14ac:dyDescent="0.15">
      <c r="A787" s="14"/>
      <c r="B787" s="14"/>
      <c r="C787" s="14"/>
      <c r="D787" s="14"/>
      <c r="E787" s="14"/>
      <c r="F787" s="13"/>
      <c r="G787" s="13"/>
      <c r="H787" s="13"/>
      <c r="I787" s="13"/>
      <c r="J787" s="13"/>
    </row>
    <row r="788" spans="1:10" ht="13" x14ac:dyDescent="0.15">
      <c r="A788" s="14"/>
      <c r="B788" s="14"/>
      <c r="C788" s="14"/>
      <c r="D788" s="14"/>
      <c r="E788" s="14"/>
      <c r="F788" s="13"/>
      <c r="G788" s="13"/>
      <c r="H788" s="13"/>
      <c r="I788" s="13"/>
      <c r="J788" s="13"/>
    </row>
    <row r="789" spans="1:10" ht="13" x14ac:dyDescent="0.15">
      <c r="A789" s="14"/>
      <c r="B789" s="14"/>
      <c r="C789" s="14"/>
      <c r="D789" s="14"/>
      <c r="E789" s="14"/>
      <c r="F789" s="13"/>
      <c r="G789" s="13"/>
      <c r="H789" s="13"/>
      <c r="I789" s="13"/>
      <c r="J789" s="13"/>
    </row>
    <row r="790" spans="1:10" ht="13" x14ac:dyDescent="0.15">
      <c r="A790" s="14"/>
      <c r="B790" s="14"/>
      <c r="C790" s="14"/>
      <c r="D790" s="14"/>
      <c r="E790" s="14"/>
      <c r="F790" s="13"/>
      <c r="G790" s="13"/>
      <c r="H790" s="13"/>
      <c r="I790" s="13"/>
      <c r="J790" s="13"/>
    </row>
    <row r="791" spans="1:10" ht="13" x14ac:dyDescent="0.15">
      <c r="A791" s="14"/>
      <c r="B791" s="14"/>
      <c r="C791" s="14"/>
      <c r="D791" s="14"/>
      <c r="E791" s="14"/>
      <c r="F791" s="13"/>
      <c r="G791" s="13"/>
      <c r="H791" s="13"/>
      <c r="I791" s="13"/>
      <c r="J791" s="13"/>
    </row>
    <row r="792" spans="1:10" ht="13" x14ac:dyDescent="0.15">
      <c r="A792" s="14"/>
      <c r="B792" s="14"/>
      <c r="C792" s="14"/>
      <c r="D792" s="14"/>
      <c r="E792" s="14"/>
      <c r="F792" s="13"/>
      <c r="G792" s="13"/>
      <c r="H792" s="13"/>
      <c r="I792" s="13"/>
      <c r="J792" s="13"/>
    </row>
    <row r="793" spans="1:10" ht="13" x14ac:dyDescent="0.15">
      <c r="A793" s="14"/>
      <c r="B793" s="14"/>
      <c r="C793" s="14"/>
      <c r="D793" s="14"/>
      <c r="E793" s="14"/>
      <c r="F793" s="13"/>
      <c r="G793" s="13"/>
      <c r="H793" s="13"/>
      <c r="I793" s="13"/>
      <c r="J793" s="13"/>
    </row>
    <row r="794" spans="1:10" ht="13" x14ac:dyDescent="0.15">
      <c r="A794" s="14"/>
      <c r="B794" s="14"/>
      <c r="C794" s="14"/>
      <c r="D794" s="14"/>
      <c r="E794" s="14"/>
      <c r="F794" s="13"/>
      <c r="G794" s="13"/>
      <c r="H794" s="13"/>
      <c r="I794" s="13"/>
      <c r="J794" s="13"/>
    </row>
    <row r="795" spans="1:10" ht="13" x14ac:dyDescent="0.15">
      <c r="A795" s="14"/>
      <c r="B795" s="14"/>
      <c r="C795" s="14"/>
      <c r="D795" s="14"/>
      <c r="E795" s="14"/>
      <c r="F795" s="13"/>
      <c r="G795" s="13"/>
      <c r="H795" s="13"/>
      <c r="I795" s="13"/>
      <c r="J795" s="13"/>
    </row>
    <row r="796" spans="1:10" ht="13" x14ac:dyDescent="0.15">
      <c r="A796" s="14"/>
      <c r="B796" s="14"/>
      <c r="C796" s="14"/>
      <c r="D796" s="14"/>
      <c r="E796" s="14"/>
      <c r="F796" s="13"/>
      <c r="G796" s="13"/>
      <c r="H796" s="13"/>
      <c r="I796" s="13"/>
      <c r="J796" s="13"/>
    </row>
    <row r="797" spans="1:10" ht="13" x14ac:dyDescent="0.15">
      <c r="A797" s="14"/>
      <c r="B797" s="14"/>
      <c r="C797" s="14"/>
      <c r="D797" s="14"/>
      <c r="E797" s="14"/>
      <c r="F797" s="13"/>
      <c r="G797" s="13"/>
      <c r="H797" s="13"/>
      <c r="I797" s="13"/>
      <c r="J797" s="13"/>
    </row>
    <row r="798" spans="1:10" ht="13" x14ac:dyDescent="0.15">
      <c r="A798" s="14"/>
      <c r="B798" s="14"/>
      <c r="C798" s="14"/>
      <c r="D798" s="14"/>
      <c r="E798" s="14"/>
      <c r="F798" s="13"/>
      <c r="G798" s="13"/>
      <c r="H798" s="13"/>
      <c r="I798" s="13"/>
      <c r="J798" s="13"/>
    </row>
    <row r="799" spans="1:10" ht="13" x14ac:dyDescent="0.15">
      <c r="A799" s="14"/>
      <c r="B799" s="14"/>
      <c r="C799" s="14"/>
      <c r="D799" s="14"/>
      <c r="E799" s="14"/>
      <c r="F799" s="13"/>
      <c r="G799" s="13"/>
      <c r="H799" s="13"/>
      <c r="I799" s="13"/>
      <c r="J799" s="13"/>
    </row>
    <row r="800" spans="1:10" ht="13" x14ac:dyDescent="0.15">
      <c r="A800" s="14"/>
      <c r="B800" s="14"/>
      <c r="C800" s="14"/>
      <c r="D800" s="14"/>
      <c r="E800" s="14"/>
      <c r="F800" s="13"/>
      <c r="G800" s="13"/>
      <c r="H800" s="13"/>
      <c r="I800" s="13"/>
      <c r="J800" s="13"/>
    </row>
    <row r="801" spans="1:10" ht="13" x14ac:dyDescent="0.15">
      <c r="A801" s="14"/>
      <c r="B801" s="14"/>
      <c r="C801" s="14"/>
      <c r="D801" s="14"/>
      <c r="E801" s="14"/>
      <c r="F801" s="13"/>
      <c r="G801" s="13"/>
      <c r="H801" s="13"/>
      <c r="I801" s="13"/>
      <c r="J801" s="13"/>
    </row>
    <row r="802" spans="1:10" ht="13" x14ac:dyDescent="0.15">
      <c r="A802" s="14"/>
      <c r="B802" s="14"/>
      <c r="C802" s="14"/>
      <c r="D802" s="14"/>
      <c r="E802" s="14"/>
      <c r="F802" s="13"/>
      <c r="G802" s="13"/>
      <c r="H802" s="13"/>
      <c r="I802" s="13"/>
      <c r="J802" s="13"/>
    </row>
    <row r="803" spans="1:10" ht="13" x14ac:dyDescent="0.15">
      <c r="A803" s="14"/>
      <c r="B803" s="14"/>
      <c r="C803" s="14"/>
      <c r="D803" s="14"/>
      <c r="E803" s="14"/>
      <c r="F803" s="13"/>
      <c r="G803" s="13"/>
      <c r="H803" s="13"/>
      <c r="I803" s="13"/>
      <c r="J803" s="13"/>
    </row>
    <row r="804" spans="1:10" ht="13" x14ac:dyDescent="0.15">
      <c r="A804" s="14"/>
      <c r="B804" s="14"/>
      <c r="C804" s="14"/>
      <c r="D804" s="14"/>
      <c r="E804" s="14"/>
      <c r="F804" s="13"/>
      <c r="G804" s="13"/>
      <c r="H804" s="13"/>
      <c r="I804" s="13"/>
      <c r="J804" s="13"/>
    </row>
    <row r="805" spans="1:10" ht="13" x14ac:dyDescent="0.15">
      <c r="A805" s="14"/>
      <c r="B805" s="14"/>
      <c r="C805" s="14"/>
      <c r="D805" s="14"/>
      <c r="E805" s="14"/>
      <c r="F805" s="13"/>
      <c r="G805" s="13"/>
      <c r="H805" s="13"/>
      <c r="I805" s="13"/>
      <c r="J805" s="13"/>
    </row>
    <row r="806" spans="1:10" ht="13" x14ac:dyDescent="0.15">
      <c r="A806" s="14"/>
      <c r="B806" s="14"/>
      <c r="C806" s="14"/>
      <c r="D806" s="14"/>
      <c r="E806" s="14"/>
      <c r="F806" s="13"/>
      <c r="G806" s="13"/>
      <c r="H806" s="13"/>
      <c r="I806" s="13"/>
      <c r="J806" s="13"/>
    </row>
    <row r="807" spans="1:10" ht="13" x14ac:dyDescent="0.15">
      <c r="A807" s="14"/>
      <c r="B807" s="14"/>
      <c r="C807" s="14"/>
      <c r="D807" s="14"/>
      <c r="E807" s="14"/>
      <c r="F807" s="13"/>
      <c r="G807" s="13"/>
      <c r="H807" s="13"/>
      <c r="I807" s="13"/>
      <c r="J807" s="13"/>
    </row>
    <row r="808" spans="1:10" ht="13" x14ac:dyDescent="0.15">
      <c r="A808" s="14"/>
      <c r="B808" s="14"/>
      <c r="C808" s="14"/>
      <c r="D808" s="14"/>
      <c r="E808" s="14"/>
      <c r="F808" s="13"/>
      <c r="G808" s="13"/>
      <c r="H808" s="13"/>
      <c r="I808" s="13"/>
      <c r="J808" s="13"/>
    </row>
    <row r="809" spans="1:10" ht="13" x14ac:dyDescent="0.15">
      <c r="A809" s="14"/>
      <c r="B809" s="14"/>
      <c r="C809" s="14"/>
      <c r="D809" s="14"/>
      <c r="E809" s="14"/>
      <c r="F809" s="13"/>
      <c r="G809" s="13"/>
      <c r="H809" s="13"/>
      <c r="I809" s="13"/>
      <c r="J809" s="13"/>
    </row>
    <row r="810" spans="1:10" ht="13" x14ac:dyDescent="0.15">
      <c r="A810" s="14"/>
      <c r="B810" s="14"/>
      <c r="C810" s="14"/>
      <c r="D810" s="14"/>
      <c r="E810" s="14"/>
      <c r="F810" s="13"/>
      <c r="G810" s="13"/>
      <c r="H810" s="13"/>
      <c r="I810" s="13"/>
      <c r="J810" s="13"/>
    </row>
    <row r="811" spans="1:10" ht="13" x14ac:dyDescent="0.15">
      <c r="A811" s="14"/>
      <c r="B811" s="14"/>
      <c r="C811" s="14"/>
      <c r="D811" s="14"/>
      <c r="E811" s="14"/>
      <c r="F811" s="13"/>
      <c r="G811" s="13"/>
      <c r="H811" s="13"/>
      <c r="I811" s="13"/>
      <c r="J811" s="13"/>
    </row>
    <row r="812" spans="1:10" ht="13" x14ac:dyDescent="0.15">
      <c r="A812" s="14"/>
      <c r="B812" s="14"/>
      <c r="C812" s="14"/>
      <c r="D812" s="14"/>
      <c r="E812" s="14"/>
      <c r="F812" s="13"/>
      <c r="G812" s="13"/>
      <c r="H812" s="13"/>
      <c r="I812" s="13"/>
      <c r="J812" s="13"/>
    </row>
    <row r="813" spans="1:10" ht="13" x14ac:dyDescent="0.15">
      <c r="A813" s="14"/>
      <c r="B813" s="14"/>
      <c r="C813" s="14"/>
      <c r="D813" s="14"/>
      <c r="E813" s="14"/>
      <c r="F813" s="13"/>
      <c r="G813" s="13"/>
      <c r="H813" s="13"/>
      <c r="I813" s="13"/>
      <c r="J813" s="13"/>
    </row>
    <row r="814" spans="1:10" ht="13" x14ac:dyDescent="0.15">
      <c r="A814" s="14"/>
      <c r="B814" s="14"/>
      <c r="C814" s="14"/>
      <c r="D814" s="14"/>
      <c r="E814" s="14"/>
      <c r="F814" s="13"/>
      <c r="G814" s="13"/>
      <c r="H814" s="13"/>
      <c r="I814" s="13"/>
      <c r="J814" s="13"/>
    </row>
    <row r="815" spans="1:10" ht="13" x14ac:dyDescent="0.15">
      <c r="A815" s="14"/>
      <c r="B815" s="14"/>
      <c r="C815" s="14"/>
      <c r="D815" s="14"/>
      <c r="E815" s="14"/>
      <c r="F815" s="13"/>
      <c r="G815" s="13"/>
      <c r="H815" s="13"/>
      <c r="I815" s="13"/>
      <c r="J815" s="13"/>
    </row>
    <row r="816" spans="1:10" ht="13" x14ac:dyDescent="0.15">
      <c r="A816" s="14"/>
      <c r="B816" s="14"/>
      <c r="C816" s="14"/>
      <c r="D816" s="14"/>
      <c r="E816" s="14"/>
      <c r="F816" s="13"/>
      <c r="G816" s="13"/>
      <c r="H816" s="13"/>
      <c r="I816" s="13"/>
      <c r="J816" s="13"/>
    </row>
    <row r="817" spans="1:10" ht="13" x14ac:dyDescent="0.15">
      <c r="A817" s="14"/>
      <c r="B817" s="14"/>
      <c r="C817" s="14"/>
      <c r="D817" s="14"/>
      <c r="E817" s="14"/>
      <c r="F817" s="13"/>
      <c r="G817" s="13"/>
      <c r="H817" s="13"/>
      <c r="I817" s="13"/>
      <c r="J817" s="13"/>
    </row>
    <row r="818" spans="1:10" ht="13" x14ac:dyDescent="0.15">
      <c r="A818" s="14"/>
      <c r="B818" s="14"/>
      <c r="C818" s="14"/>
      <c r="D818" s="14"/>
      <c r="E818" s="14"/>
      <c r="F818" s="13"/>
      <c r="G818" s="13"/>
      <c r="H818" s="13"/>
      <c r="I818" s="13"/>
      <c r="J818" s="13"/>
    </row>
    <row r="819" spans="1:10" ht="13" x14ac:dyDescent="0.15">
      <c r="A819" s="14"/>
      <c r="B819" s="14"/>
      <c r="C819" s="14"/>
      <c r="D819" s="14"/>
      <c r="E819" s="14"/>
      <c r="F819" s="13"/>
      <c r="G819" s="13"/>
      <c r="H819" s="13"/>
      <c r="I819" s="13"/>
      <c r="J819" s="13"/>
    </row>
    <row r="820" spans="1:10" ht="13" x14ac:dyDescent="0.15">
      <c r="A820" s="14"/>
      <c r="B820" s="14"/>
      <c r="C820" s="14"/>
      <c r="D820" s="14"/>
      <c r="E820" s="14"/>
      <c r="F820" s="13"/>
      <c r="G820" s="13"/>
      <c r="H820" s="13"/>
      <c r="I820" s="13"/>
      <c r="J820" s="13"/>
    </row>
    <row r="821" spans="1:10" ht="13" x14ac:dyDescent="0.15">
      <c r="A821" s="14"/>
      <c r="B821" s="14"/>
      <c r="C821" s="14"/>
      <c r="D821" s="14"/>
      <c r="E821" s="14"/>
      <c r="F821" s="13"/>
      <c r="G821" s="13"/>
      <c r="H821" s="13"/>
      <c r="I821" s="13"/>
      <c r="J821" s="13"/>
    </row>
    <row r="822" spans="1:10" ht="13" x14ac:dyDescent="0.15">
      <c r="A822" s="14"/>
      <c r="B822" s="14"/>
      <c r="C822" s="14"/>
      <c r="D822" s="14"/>
      <c r="E822" s="14"/>
      <c r="F822" s="13"/>
      <c r="G822" s="13"/>
      <c r="H822" s="13"/>
      <c r="I822" s="13"/>
      <c r="J822" s="13"/>
    </row>
    <row r="823" spans="1:10" ht="13" x14ac:dyDescent="0.15">
      <c r="A823" s="14"/>
      <c r="B823" s="14"/>
      <c r="C823" s="14"/>
      <c r="D823" s="14"/>
      <c r="E823" s="14"/>
      <c r="F823" s="13"/>
      <c r="G823" s="13"/>
      <c r="H823" s="13"/>
      <c r="I823" s="13"/>
      <c r="J823" s="13"/>
    </row>
    <row r="824" spans="1:10" ht="13" x14ac:dyDescent="0.15">
      <c r="A824" s="14"/>
      <c r="B824" s="14"/>
      <c r="C824" s="14"/>
      <c r="D824" s="14"/>
      <c r="E824" s="14"/>
      <c r="F824" s="13"/>
      <c r="G824" s="13"/>
      <c r="H824" s="13"/>
      <c r="I824" s="13"/>
      <c r="J824" s="13"/>
    </row>
    <row r="825" spans="1:10" ht="13" x14ac:dyDescent="0.15">
      <c r="A825" s="14"/>
      <c r="B825" s="14"/>
      <c r="C825" s="14"/>
      <c r="D825" s="14"/>
      <c r="E825" s="14"/>
      <c r="F825" s="13"/>
      <c r="G825" s="13"/>
      <c r="H825" s="13"/>
      <c r="I825" s="13"/>
      <c r="J825" s="13"/>
    </row>
    <row r="826" spans="1:10" ht="13" x14ac:dyDescent="0.15">
      <c r="A826" s="14"/>
      <c r="B826" s="14"/>
      <c r="C826" s="14"/>
      <c r="D826" s="14"/>
      <c r="E826" s="14"/>
      <c r="F826" s="13"/>
      <c r="G826" s="13"/>
      <c r="H826" s="13"/>
      <c r="I826" s="13"/>
      <c r="J826" s="13"/>
    </row>
    <row r="827" spans="1:10" ht="13" x14ac:dyDescent="0.15">
      <c r="A827" s="14"/>
      <c r="B827" s="14"/>
      <c r="C827" s="14"/>
      <c r="D827" s="14"/>
      <c r="E827" s="14"/>
      <c r="F827" s="13"/>
      <c r="G827" s="13"/>
      <c r="H827" s="13"/>
      <c r="I827" s="13"/>
      <c r="J827" s="13"/>
    </row>
    <row r="828" spans="1:10" ht="13" x14ac:dyDescent="0.15">
      <c r="A828" s="14"/>
      <c r="B828" s="14"/>
      <c r="C828" s="14"/>
      <c r="D828" s="14"/>
      <c r="E828" s="14"/>
      <c r="F828" s="13"/>
      <c r="G828" s="13"/>
      <c r="H828" s="13"/>
      <c r="I828" s="13"/>
      <c r="J828" s="13"/>
    </row>
    <row r="829" spans="1:10" ht="13" x14ac:dyDescent="0.15">
      <c r="A829" s="14"/>
      <c r="B829" s="14"/>
      <c r="C829" s="14"/>
      <c r="D829" s="14"/>
      <c r="E829" s="14"/>
      <c r="F829" s="13"/>
      <c r="G829" s="13"/>
      <c r="H829" s="13"/>
      <c r="I829" s="13"/>
      <c r="J829" s="13"/>
    </row>
    <row r="830" spans="1:10" ht="13" x14ac:dyDescent="0.15">
      <c r="A830" s="14"/>
      <c r="B830" s="14"/>
      <c r="C830" s="14"/>
      <c r="D830" s="14"/>
      <c r="E830" s="14"/>
      <c r="F830" s="13"/>
      <c r="G830" s="13"/>
      <c r="H830" s="13"/>
      <c r="I830" s="13"/>
      <c r="J830" s="13"/>
    </row>
    <row r="831" spans="1:10" ht="13" x14ac:dyDescent="0.15">
      <c r="A831" s="14"/>
      <c r="B831" s="14"/>
      <c r="C831" s="14"/>
      <c r="D831" s="14"/>
      <c r="E831" s="14"/>
      <c r="F831" s="13"/>
      <c r="G831" s="13"/>
      <c r="H831" s="13"/>
      <c r="I831" s="13"/>
      <c r="J831" s="13"/>
    </row>
    <row r="832" spans="1:10" ht="13" x14ac:dyDescent="0.15">
      <c r="A832" s="14"/>
      <c r="B832" s="14"/>
      <c r="C832" s="14"/>
      <c r="D832" s="14"/>
      <c r="E832" s="14"/>
      <c r="F832" s="13"/>
      <c r="G832" s="13"/>
      <c r="H832" s="13"/>
      <c r="I832" s="13"/>
      <c r="J832" s="13"/>
    </row>
    <row r="833" spans="1:10" ht="13" x14ac:dyDescent="0.15">
      <c r="A833" s="14"/>
      <c r="B833" s="14"/>
      <c r="C833" s="14"/>
      <c r="D833" s="14"/>
      <c r="E833" s="14"/>
      <c r="F833" s="13"/>
      <c r="G833" s="13"/>
      <c r="H833" s="13"/>
      <c r="I833" s="13"/>
      <c r="J833" s="13"/>
    </row>
    <row r="834" spans="1:10" ht="13" x14ac:dyDescent="0.15">
      <c r="A834" s="14"/>
      <c r="B834" s="14"/>
      <c r="C834" s="14"/>
      <c r="D834" s="14"/>
      <c r="E834" s="14"/>
      <c r="F834" s="13"/>
      <c r="G834" s="13"/>
      <c r="H834" s="13"/>
      <c r="I834" s="13"/>
      <c r="J834" s="13"/>
    </row>
    <row r="835" spans="1:10" ht="13" x14ac:dyDescent="0.15">
      <c r="A835" s="14"/>
      <c r="B835" s="14"/>
      <c r="C835" s="14"/>
      <c r="D835" s="14"/>
      <c r="E835" s="14"/>
      <c r="F835" s="13"/>
      <c r="G835" s="13"/>
      <c r="H835" s="13"/>
      <c r="I835" s="13"/>
      <c r="J835" s="13"/>
    </row>
    <row r="836" spans="1:10" ht="13" x14ac:dyDescent="0.15">
      <c r="A836" s="14"/>
      <c r="B836" s="14"/>
      <c r="C836" s="14"/>
      <c r="D836" s="14"/>
      <c r="E836" s="14"/>
      <c r="F836" s="13"/>
      <c r="G836" s="13"/>
      <c r="H836" s="13"/>
      <c r="I836" s="13"/>
      <c r="J836" s="13"/>
    </row>
    <row r="837" spans="1:10" ht="13" x14ac:dyDescent="0.15">
      <c r="A837" s="14"/>
      <c r="B837" s="14"/>
      <c r="C837" s="14"/>
      <c r="D837" s="14"/>
      <c r="E837" s="14"/>
      <c r="F837" s="13"/>
      <c r="G837" s="13"/>
      <c r="H837" s="13"/>
      <c r="I837" s="13"/>
      <c r="J837" s="13"/>
    </row>
    <row r="838" spans="1:10" ht="13" x14ac:dyDescent="0.15">
      <c r="A838" s="14"/>
      <c r="B838" s="14"/>
      <c r="C838" s="14"/>
      <c r="D838" s="14"/>
      <c r="E838" s="14"/>
      <c r="F838" s="13"/>
      <c r="G838" s="13"/>
      <c r="H838" s="13"/>
      <c r="I838" s="13"/>
      <c r="J838" s="13"/>
    </row>
    <row r="839" spans="1:10" ht="13" x14ac:dyDescent="0.15">
      <c r="A839" s="14"/>
      <c r="B839" s="14"/>
      <c r="C839" s="14"/>
      <c r="D839" s="14"/>
      <c r="E839" s="14"/>
      <c r="F839" s="13"/>
      <c r="G839" s="13"/>
      <c r="H839" s="13"/>
      <c r="I839" s="13"/>
      <c r="J839" s="13"/>
    </row>
    <row r="840" spans="1:10" ht="13" x14ac:dyDescent="0.15">
      <c r="A840" s="14"/>
      <c r="B840" s="14"/>
      <c r="C840" s="14"/>
      <c r="D840" s="14"/>
      <c r="E840" s="14"/>
      <c r="F840" s="13"/>
      <c r="G840" s="13"/>
      <c r="H840" s="13"/>
      <c r="I840" s="13"/>
      <c r="J840" s="13"/>
    </row>
    <row r="841" spans="1:10" ht="13" x14ac:dyDescent="0.15">
      <c r="A841" s="14"/>
      <c r="B841" s="14"/>
      <c r="C841" s="14"/>
      <c r="D841" s="14"/>
      <c r="E841" s="14"/>
      <c r="F841" s="13"/>
      <c r="G841" s="13"/>
      <c r="H841" s="13"/>
      <c r="I841" s="13"/>
      <c r="J841" s="13"/>
    </row>
    <row r="842" spans="1:10" ht="13" x14ac:dyDescent="0.15">
      <c r="A842" s="14"/>
      <c r="B842" s="14"/>
      <c r="C842" s="14"/>
      <c r="D842" s="14"/>
      <c r="E842" s="14"/>
      <c r="F842" s="13"/>
      <c r="G842" s="13"/>
      <c r="H842" s="13"/>
      <c r="I842" s="13"/>
      <c r="J842" s="13"/>
    </row>
    <row r="843" spans="1:10" ht="13" x14ac:dyDescent="0.15">
      <c r="A843" s="14"/>
      <c r="B843" s="14"/>
      <c r="C843" s="14"/>
      <c r="D843" s="14"/>
      <c r="E843" s="14"/>
      <c r="F843" s="13"/>
      <c r="G843" s="13"/>
      <c r="H843" s="13"/>
      <c r="I843" s="13"/>
      <c r="J843" s="13"/>
    </row>
    <row r="844" spans="1:10" ht="13" x14ac:dyDescent="0.15">
      <c r="A844" s="14"/>
      <c r="B844" s="14"/>
      <c r="C844" s="14"/>
      <c r="D844" s="14"/>
      <c r="E844" s="14"/>
      <c r="F844" s="13"/>
      <c r="G844" s="13"/>
      <c r="H844" s="13"/>
      <c r="I844" s="13"/>
      <c r="J844" s="13"/>
    </row>
    <row r="845" spans="1:10" ht="13" x14ac:dyDescent="0.15">
      <c r="A845" s="14"/>
      <c r="B845" s="14"/>
      <c r="C845" s="14"/>
      <c r="D845" s="14"/>
      <c r="E845" s="14"/>
      <c r="F845" s="13"/>
      <c r="G845" s="13"/>
      <c r="H845" s="13"/>
      <c r="I845" s="13"/>
      <c r="J845" s="13"/>
    </row>
    <row r="846" spans="1:10" ht="13" x14ac:dyDescent="0.15">
      <c r="A846" s="14"/>
      <c r="B846" s="14"/>
      <c r="C846" s="14"/>
      <c r="D846" s="14"/>
      <c r="E846" s="14"/>
      <c r="F846" s="13"/>
      <c r="G846" s="13"/>
      <c r="H846" s="13"/>
      <c r="I846" s="13"/>
      <c r="J846" s="13"/>
    </row>
    <row r="847" spans="1:10" ht="13" x14ac:dyDescent="0.15">
      <c r="A847" s="14"/>
      <c r="B847" s="14"/>
      <c r="C847" s="14"/>
      <c r="D847" s="14"/>
      <c r="E847" s="14"/>
      <c r="F847" s="13"/>
      <c r="G847" s="13"/>
      <c r="H847" s="13"/>
      <c r="I847" s="13"/>
      <c r="J847" s="13"/>
    </row>
    <row r="848" spans="1:10" ht="13" x14ac:dyDescent="0.15">
      <c r="A848" s="14"/>
      <c r="B848" s="14"/>
      <c r="C848" s="14"/>
      <c r="D848" s="14"/>
      <c r="E848" s="14"/>
      <c r="F848" s="13"/>
      <c r="G848" s="13"/>
      <c r="H848" s="13"/>
      <c r="I848" s="13"/>
      <c r="J848" s="13"/>
    </row>
    <row r="849" spans="1:10" ht="13" x14ac:dyDescent="0.15">
      <c r="A849" s="14"/>
      <c r="B849" s="14"/>
      <c r="C849" s="14"/>
      <c r="D849" s="14"/>
      <c r="E849" s="14"/>
      <c r="F849" s="13"/>
      <c r="G849" s="13"/>
      <c r="H849" s="13"/>
      <c r="I849" s="13"/>
      <c r="J849" s="13"/>
    </row>
    <row r="850" spans="1:10" ht="13" x14ac:dyDescent="0.15">
      <c r="A850" s="14"/>
      <c r="B850" s="14"/>
      <c r="C850" s="14"/>
      <c r="D850" s="14"/>
      <c r="E850" s="14"/>
      <c r="F850" s="13"/>
      <c r="G850" s="13"/>
      <c r="H850" s="13"/>
      <c r="I850" s="13"/>
      <c r="J850" s="13"/>
    </row>
    <row r="851" spans="1:10" ht="13" x14ac:dyDescent="0.15">
      <c r="A851" s="14"/>
      <c r="B851" s="14"/>
      <c r="C851" s="14"/>
      <c r="D851" s="14"/>
      <c r="E851" s="14"/>
      <c r="F851" s="13"/>
      <c r="G851" s="13"/>
      <c r="H851" s="13"/>
      <c r="I851" s="13"/>
      <c r="J851" s="13"/>
    </row>
    <row r="852" spans="1:10" ht="13" x14ac:dyDescent="0.15">
      <c r="A852" s="14"/>
      <c r="B852" s="14"/>
      <c r="C852" s="14"/>
      <c r="D852" s="14"/>
      <c r="E852" s="14"/>
      <c r="F852" s="13"/>
      <c r="G852" s="13"/>
      <c r="H852" s="13"/>
      <c r="I852" s="13"/>
      <c r="J852" s="13"/>
    </row>
    <row r="853" spans="1:10" ht="13" x14ac:dyDescent="0.15">
      <c r="A853" s="14"/>
      <c r="B853" s="14"/>
      <c r="C853" s="14"/>
      <c r="D853" s="14"/>
      <c r="E853" s="14"/>
      <c r="F853" s="13"/>
      <c r="G853" s="13"/>
      <c r="H853" s="13"/>
      <c r="I853" s="13"/>
      <c r="J853" s="13"/>
    </row>
    <row r="854" spans="1:10" ht="13" x14ac:dyDescent="0.15">
      <c r="A854" s="14"/>
      <c r="B854" s="14"/>
      <c r="C854" s="14"/>
      <c r="D854" s="14"/>
      <c r="E854" s="14"/>
      <c r="F854" s="13"/>
      <c r="G854" s="13"/>
      <c r="H854" s="13"/>
      <c r="I854" s="13"/>
      <c r="J854" s="13"/>
    </row>
    <row r="855" spans="1:10" ht="13" x14ac:dyDescent="0.15">
      <c r="A855" s="14"/>
      <c r="B855" s="14"/>
      <c r="C855" s="14"/>
      <c r="D855" s="14"/>
      <c r="E855" s="14"/>
      <c r="F855" s="13"/>
      <c r="G855" s="13"/>
      <c r="H855" s="13"/>
      <c r="I855" s="13"/>
      <c r="J855" s="13"/>
    </row>
    <row r="856" spans="1:10" ht="13" x14ac:dyDescent="0.15">
      <c r="A856" s="14"/>
      <c r="B856" s="14"/>
      <c r="C856" s="14"/>
      <c r="D856" s="14"/>
      <c r="E856" s="14"/>
      <c r="F856" s="13"/>
      <c r="G856" s="13"/>
      <c r="H856" s="13"/>
      <c r="I856" s="13"/>
      <c r="J856" s="13"/>
    </row>
    <row r="857" spans="1:10" ht="13" x14ac:dyDescent="0.15">
      <c r="A857" s="14"/>
      <c r="B857" s="14"/>
      <c r="C857" s="14"/>
      <c r="D857" s="14"/>
      <c r="E857" s="14"/>
      <c r="F857" s="13"/>
      <c r="G857" s="13"/>
      <c r="H857" s="13"/>
      <c r="I857" s="13"/>
      <c r="J857" s="13"/>
    </row>
    <row r="858" spans="1:10" ht="13" x14ac:dyDescent="0.15">
      <c r="A858" s="14"/>
      <c r="B858" s="14"/>
      <c r="C858" s="14"/>
      <c r="D858" s="14"/>
      <c r="E858" s="14"/>
      <c r="F858" s="13"/>
      <c r="G858" s="13"/>
      <c r="H858" s="13"/>
      <c r="I858" s="13"/>
      <c r="J858" s="13"/>
    </row>
    <row r="859" spans="1:10" ht="13" x14ac:dyDescent="0.15">
      <c r="A859" s="14"/>
      <c r="B859" s="14"/>
      <c r="C859" s="14"/>
      <c r="D859" s="14"/>
      <c r="E859" s="14"/>
      <c r="F859" s="13"/>
      <c r="G859" s="13"/>
      <c r="H859" s="13"/>
      <c r="I859" s="13"/>
      <c r="J859" s="13"/>
    </row>
    <row r="860" spans="1:10" ht="13" x14ac:dyDescent="0.15">
      <c r="A860" s="14"/>
      <c r="B860" s="14"/>
      <c r="C860" s="14"/>
      <c r="D860" s="14"/>
      <c r="E860" s="14"/>
      <c r="F860" s="13"/>
      <c r="G860" s="13"/>
      <c r="H860" s="13"/>
      <c r="I860" s="13"/>
      <c r="J860" s="13"/>
    </row>
    <row r="861" spans="1:10" ht="13" x14ac:dyDescent="0.15">
      <c r="A861" s="14"/>
      <c r="B861" s="14"/>
      <c r="C861" s="14"/>
      <c r="D861" s="14"/>
      <c r="E861" s="14"/>
      <c r="F861" s="13"/>
      <c r="G861" s="13"/>
      <c r="H861" s="13"/>
      <c r="I861" s="13"/>
      <c r="J861" s="13"/>
    </row>
    <row r="862" spans="1:10" ht="13" x14ac:dyDescent="0.15">
      <c r="A862" s="14"/>
      <c r="B862" s="14"/>
      <c r="C862" s="14"/>
      <c r="D862" s="14"/>
      <c r="E862" s="14"/>
      <c r="F862" s="13"/>
      <c r="G862" s="13"/>
      <c r="H862" s="13"/>
      <c r="I862" s="13"/>
      <c r="J862" s="13"/>
    </row>
    <row r="863" spans="1:10" ht="13" x14ac:dyDescent="0.15">
      <c r="A863" s="14"/>
      <c r="B863" s="14"/>
      <c r="C863" s="14"/>
      <c r="D863" s="14"/>
      <c r="E863" s="14"/>
      <c r="F863" s="13"/>
      <c r="G863" s="13"/>
      <c r="H863" s="13"/>
      <c r="I863" s="13"/>
      <c r="J863" s="13"/>
    </row>
    <row r="864" spans="1:10" ht="13" x14ac:dyDescent="0.15">
      <c r="A864" s="14"/>
      <c r="B864" s="14"/>
      <c r="C864" s="14"/>
      <c r="D864" s="14"/>
      <c r="E864" s="14"/>
      <c r="F864" s="13"/>
      <c r="G864" s="13"/>
      <c r="H864" s="13"/>
      <c r="I864" s="13"/>
      <c r="J864" s="13"/>
    </row>
    <row r="865" spans="1:10" ht="13" x14ac:dyDescent="0.15">
      <c r="A865" s="14"/>
      <c r="B865" s="14"/>
      <c r="C865" s="14"/>
      <c r="D865" s="14"/>
      <c r="E865" s="14"/>
      <c r="F865" s="13"/>
      <c r="G865" s="13"/>
      <c r="H865" s="13"/>
      <c r="I865" s="13"/>
      <c r="J865" s="13"/>
    </row>
    <row r="866" spans="1:10" ht="13" x14ac:dyDescent="0.15">
      <c r="A866" s="14"/>
      <c r="B866" s="14"/>
      <c r="C866" s="14"/>
      <c r="D866" s="14"/>
      <c r="E866" s="14"/>
      <c r="F866" s="13"/>
      <c r="G866" s="13"/>
      <c r="H866" s="13"/>
      <c r="I866" s="13"/>
      <c r="J866" s="13"/>
    </row>
    <row r="867" spans="1:10" ht="13" x14ac:dyDescent="0.15">
      <c r="A867" s="14"/>
      <c r="B867" s="14"/>
      <c r="C867" s="14"/>
      <c r="D867" s="14"/>
      <c r="E867" s="14"/>
      <c r="F867" s="13"/>
      <c r="G867" s="13"/>
      <c r="H867" s="13"/>
      <c r="I867" s="13"/>
      <c r="J867" s="13"/>
    </row>
    <row r="868" spans="1:10" ht="13" x14ac:dyDescent="0.15">
      <c r="A868" s="14"/>
      <c r="B868" s="14"/>
      <c r="C868" s="14"/>
      <c r="D868" s="14"/>
      <c r="E868" s="14"/>
      <c r="F868" s="13"/>
      <c r="G868" s="13"/>
      <c r="H868" s="13"/>
      <c r="I868" s="13"/>
      <c r="J868" s="13"/>
    </row>
    <row r="869" spans="1:10" ht="13" x14ac:dyDescent="0.15">
      <c r="A869" s="14"/>
      <c r="B869" s="14"/>
      <c r="C869" s="14"/>
      <c r="D869" s="14"/>
      <c r="E869" s="14"/>
      <c r="F869" s="13"/>
      <c r="G869" s="13"/>
      <c r="H869" s="13"/>
      <c r="I869" s="13"/>
      <c r="J869" s="13"/>
    </row>
    <row r="870" spans="1:10" ht="13" x14ac:dyDescent="0.15">
      <c r="A870" s="14"/>
      <c r="B870" s="14"/>
      <c r="C870" s="14"/>
      <c r="D870" s="14"/>
      <c r="E870" s="14"/>
      <c r="F870" s="13"/>
      <c r="G870" s="13"/>
      <c r="H870" s="13"/>
      <c r="I870" s="13"/>
      <c r="J870" s="13"/>
    </row>
    <row r="871" spans="1:10" ht="13" x14ac:dyDescent="0.15">
      <c r="A871" s="14"/>
      <c r="B871" s="14"/>
      <c r="C871" s="14"/>
      <c r="D871" s="14"/>
      <c r="E871" s="14"/>
      <c r="F871" s="13"/>
      <c r="G871" s="13"/>
      <c r="H871" s="13"/>
      <c r="I871" s="13"/>
      <c r="J871" s="13"/>
    </row>
    <row r="872" spans="1:10" ht="13" x14ac:dyDescent="0.15">
      <c r="A872" s="14"/>
      <c r="B872" s="14"/>
      <c r="C872" s="14"/>
      <c r="D872" s="14"/>
      <c r="E872" s="14"/>
      <c r="F872" s="13"/>
      <c r="G872" s="13"/>
      <c r="H872" s="13"/>
      <c r="I872" s="13"/>
      <c r="J872" s="13"/>
    </row>
    <row r="873" spans="1:10" ht="13" x14ac:dyDescent="0.15">
      <c r="A873" s="14"/>
      <c r="B873" s="14"/>
      <c r="C873" s="14"/>
      <c r="D873" s="14"/>
      <c r="E873" s="14"/>
      <c r="F873" s="13"/>
      <c r="G873" s="13"/>
      <c r="H873" s="13"/>
      <c r="I873" s="13"/>
      <c r="J873" s="13"/>
    </row>
    <row r="874" spans="1:10" ht="13" x14ac:dyDescent="0.15">
      <c r="A874" s="14"/>
      <c r="B874" s="14"/>
      <c r="C874" s="14"/>
      <c r="D874" s="14"/>
      <c r="E874" s="14"/>
      <c r="F874" s="13"/>
      <c r="G874" s="13"/>
      <c r="H874" s="13"/>
      <c r="I874" s="13"/>
      <c r="J874" s="13"/>
    </row>
    <row r="875" spans="1:10" ht="13" x14ac:dyDescent="0.15">
      <c r="A875" s="14"/>
      <c r="B875" s="14"/>
      <c r="C875" s="14"/>
      <c r="D875" s="14"/>
      <c r="E875" s="14"/>
      <c r="F875" s="13"/>
      <c r="G875" s="13"/>
      <c r="H875" s="13"/>
      <c r="I875" s="13"/>
      <c r="J875" s="13"/>
    </row>
    <row r="876" spans="1:10" ht="13" x14ac:dyDescent="0.15">
      <c r="A876" s="14"/>
      <c r="B876" s="14"/>
      <c r="C876" s="14"/>
      <c r="D876" s="14"/>
      <c r="E876" s="14"/>
      <c r="F876" s="13"/>
      <c r="G876" s="13"/>
      <c r="H876" s="13"/>
      <c r="I876" s="13"/>
      <c r="J876" s="13"/>
    </row>
    <row r="877" spans="1:10" ht="13" x14ac:dyDescent="0.15">
      <c r="A877" s="14"/>
      <c r="B877" s="14"/>
      <c r="C877" s="14"/>
      <c r="D877" s="14"/>
      <c r="E877" s="14"/>
      <c r="F877" s="13"/>
      <c r="G877" s="13"/>
      <c r="H877" s="13"/>
      <c r="I877" s="13"/>
      <c r="J877" s="13"/>
    </row>
    <row r="878" spans="1:10" ht="13" x14ac:dyDescent="0.15">
      <c r="A878" s="14"/>
      <c r="B878" s="14"/>
      <c r="C878" s="14"/>
      <c r="D878" s="14"/>
      <c r="E878" s="14"/>
      <c r="F878" s="13"/>
      <c r="G878" s="13"/>
      <c r="H878" s="13"/>
      <c r="I878" s="13"/>
      <c r="J878" s="13"/>
    </row>
    <row r="879" spans="1:10" ht="13" x14ac:dyDescent="0.15">
      <c r="A879" s="14"/>
      <c r="B879" s="14"/>
      <c r="C879" s="14"/>
      <c r="D879" s="14"/>
      <c r="E879" s="14"/>
      <c r="F879" s="13"/>
      <c r="G879" s="13"/>
      <c r="H879" s="13"/>
      <c r="I879" s="13"/>
      <c r="J879" s="13"/>
    </row>
    <row r="880" spans="1:10" ht="13" x14ac:dyDescent="0.15">
      <c r="A880" s="14"/>
      <c r="B880" s="14"/>
      <c r="C880" s="14"/>
      <c r="D880" s="14"/>
      <c r="E880" s="14"/>
      <c r="F880" s="13"/>
      <c r="G880" s="13"/>
      <c r="H880" s="13"/>
      <c r="I880" s="13"/>
      <c r="J880" s="13"/>
    </row>
    <row r="881" spans="1:10" ht="13" x14ac:dyDescent="0.15">
      <c r="A881" s="14"/>
      <c r="B881" s="14"/>
      <c r="C881" s="14"/>
      <c r="D881" s="14"/>
      <c r="E881" s="14"/>
      <c r="F881" s="13"/>
      <c r="G881" s="13"/>
      <c r="H881" s="13"/>
      <c r="I881" s="13"/>
      <c r="J881" s="13"/>
    </row>
    <row r="882" spans="1:10" ht="13" x14ac:dyDescent="0.15">
      <c r="A882" s="14"/>
      <c r="B882" s="14"/>
      <c r="C882" s="14"/>
      <c r="D882" s="14"/>
      <c r="E882" s="14"/>
      <c r="F882" s="13"/>
      <c r="G882" s="13"/>
      <c r="H882" s="13"/>
      <c r="I882" s="13"/>
      <c r="J882" s="13"/>
    </row>
    <row r="883" spans="1:10" ht="13" x14ac:dyDescent="0.15">
      <c r="A883" s="14"/>
      <c r="B883" s="14"/>
      <c r="C883" s="14"/>
      <c r="D883" s="14"/>
      <c r="E883" s="14"/>
      <c r="F883" s="13"/>
      <c r="G883" s="13"/>
      <c r="H883" s="13"/>
      <c r="I883" s="13"/>
      <c r="J883" s="13"/>
    </row>
    <row r="884" spans="1:10" ht="13" x14ac:dyDescent="0.15">
      <c r="A884" s="14"/>
      <c r="B884" s="14"/>
      <c r="C884" s="14"/>
      <c r="D884" s="14"/>
      <c r="E884" s="14"/>
      <c r="F884" s="13"/>
      <c r="G884" s="13"/>
      <c r="H884" s="13"/>
      <c r="I884" s="13"/>
      <c r="J884" s="13"/>
    </row>
    <row r="885" spans="1:10" ht="13" x14ac:dyDescent="0.15">
      <c r="A885" s="14"/>
      <c r="B885" s="14"/>
      <c r="C885" s="14"/>
      <c r="D885" s="14"/>
      <c r="E885" s="14"/>
      <c r="F885" s="13"/>
      <c r="G885" s="13"/>
      <c r="H885" s="13"/>
      <c r="I885" s="13"/>
      <c r="J885" s="13"/>
    </row>
    <row r="886" spans="1:10" ht="13" x14ac:dyDescent="0.15">
      <c r="A886" s="14"/>
      <c r="B886" s="14"/>
      <c r="C886" s="14"/>
      <c r="D886" s="14"/>
      <c r="E886" s="14"/>
      <c r="F886" s="13"/>
      <c r="G886" s="13"/>
      <c r="H886" s="13"/>
      <c r="I886" s="13"/>
      <c r="J886" s="13"/>
    </row>
    <row r="887" spans="1:10" ht="13" x14ac:dyDescent="0.15">
      <c r="A887" s="14"/>
      <c r="B887" s="14"/>
      <c r="C887" s="14"/>
      <c r="D887" s="14"/>
      <c r="E887" s="14"/>
      <c r="F887" s="13"/>
      <c r="G887" s="13"/>
      <c r="H887" s="13"/>
      <c r="I887" s="13"/>
      <c r="J887" s="13"/>
    </row>
    <row r="888" spans="1:10" ht="13" x14ac:dyDescent="0.15">
      <c r="A888" s="14"/>
      <c r="B888" s="14"/>
      <c r="C888" s="14"/>
      <c r="D888" s="14"/>
      <c r="E888" s="14"/>
      <c r="F888" s="13"/>
      <c r="G888" s="13"/>
      <c r="H888" s="13"/>
      <c r="I888" s="13"/>
      <c r="J888" s="13"/>
    </row>
    <row r="889" spans="1:10" ht="13" x14ac:dyDescent="0.15">
      <c r="A889" s="14"/>
      <c r="B889" s="14"/>
      <c r="C889" s="14"/>
      <c r="D889" s="14"/>
      <c r="E889" s="14"/>
      <c r="F889" s="13"/>
      <c r="G889" s="13"/>
      <c r="H889" s="13"/>
      <c r="I889" s="13"/>
      <c r="J889" s="13"/>
    </row>
    <row r="890" spans="1:10" ht="13" x14ac:dyDescent="0.15">
      <c r="A890" s="14"/>
      <c r="B890" s="14"/>
      <c r="C890" s="14"/>
      <c r="D890" s="14"/>
      <c r="E890" s="14"/>
      <c r="F890" s="13"/>
      <c r="G890" s="13"/>
      <c r="H890" s="13"/>
      <c r="I890" s="13"/>
      <c r="J890" s="13"/>
    </row>
    <row r="891" spans="1:10" ht="13" x14ac:dyDescent="0.15">
      <c r="A891" s="14"/>
      <c r="B891" s="14"/>
      <c r="C891" s="14"/>
      <c r="D891" s="14"/>
      <c r="E891" s="14"/>
      <c r="F891" s="13"/>
      <c r="G891" s="13"/>
      <c r="H891" s="13"/>
      <c r="I891" s="13"/>
      <c r="J891" s="13"/>
    </row>
    <row r="892" spans="1:10" ht="13" x14ac:dyDescent="0.15">
      <c r="A892" s="14"/>
      <c r="B892" s="14"/>
      <c r="C892" s="14"/>
      <c r="D892" s="14"/>
      <c r="E892" s="14"/>
      <c r="F892" s="13"/>
      <c r="G892" s="13"/>
      <c r="H892" s="13"/>
      <c r="I892" s="13"/>
      <c r="J892" s="13"/>
    </row>
    <row r="893" spans="1:10" ht="13" x14ac:dyDescent="0.15">
      <c r="A893" s="14"/>
      <c r="B893" s="14"/>
      <c r="C893" s="14"/>
      <c r="D893" s="14"/>
      <c r="E893" s="14"/>
      <c r="F893" s="13"/>
      <c r="G893" s="13"/>
      <c r="H893" s="13"/>
      <c r="I893" s="13"/>
      <c r="J893" s="13"/>
    </row>
    <row r="894" spans="1:10" ht="13" x14ac:dyDescent="0.15">
      <c r="A894" s="14"/>
      <c r="B894" s="14"/>
      <c r="C894" s="14"/>
      <c r="D894" s="14"/>
      <c r="E894" s="14"/>
      <c r="F894" s="13"/>
      <c r="G894" s="13"/>
      <c r="H894" s="13"/>
      <c r="I894" s="13"/>
      <c r="J894" s="13"/>
    </row>
    <row r="895" spans="1:10" ht="13" x14ac:dyDescent="0.15">
      <c r="A895" s="14"/>
      <c r="B895" s="14"/>
      <c r="C895" s="14"/>
      <c r="D895" s="14"/>
      <c r="E895" s="14"/>
      <c r="F895" s="13"/>
      <c r="G895" s="13"/>
      <c r="H895" s="13"/>
      <c r="I895" s="13"/>
      <c r="J895" s="13"/>
    </row>
    <row r="896" spans="1:10" ht="13" x14ac:dyDescent="0.15">
      <c r="A896" s="14"/>
      <c r="B896" s="14"/>
      <c r="C896" s="14"/>
      <c r="D896" s="14"/>
      <c r="E896" s="14"/>
      <c r="F896" s="13"/>
      <c r="G896" s="13"/>
      <c r="H896" s="13"/>
      <c r="I896" s="13"/>
      <c r="J896" s="13"/>
    </row>
    <row r="897" spans="1:10" ht="13" x14ac:dyDescent="0.15">
      <c r="A897" s="14"/>
      <c r="B897" s="14"/>
      <c r="C897" s="14"/>
      <c r="D897" s="14"/>
      <c r="E897" s="14"/>
      <c r="F897" s="13"/>
      <c r="G897" s="13"/>
      <c r="H897" s="13"/>
      <c r="I897" s="13"/>
      <c r="J897" s="13"/>
    </row>
    <row r="898" spans="1:10" ht="13" x14ac:dyDescent="0.15">
      <c r="A898" s="14"/>
      <c r="B898" s="14"/>
      <c r="C898" s="14"/>
      <c r="D898" s="14"/>
      <c r="E898" s="14"/>
      <c r="F898" s="13"/>
      <c r="G898" s="13"/>
      <c r="H898" s="13"/>
      <c r="I898" s="13"/>
      <c r="J898" s="13"/>
    </row>
    <row r="899" spans="1:10" ht="13" x14ac:dyDescent="0.15">
      <c r="A899" s="14"/>
      <c r="B899" s="14"/>
      <c r="C899" s="14"/>
      <c r="D899" s="14"/>
      <c r="E899" s="14"/>
      <c r="F899" s="13"/>
      <c r="G899" s="13"/>
      <c r="H899" s="13"/>
      <c r="I899" s="13"/>
      <c r="J899" s="13"/>
    </row>
    <row r="900" spans="1:10" ht="13" x14ac:dyDescent="0.15">
      <c r="A900" s="14"/>
      <c r="B900" s="14"/>
      <c r="C900" s="14"/>
      <c r="D900" s="14"/>
      <c r="E900" s="14"/>
      <c r="F900" s="13"/>
      <c r="G900" s="13"/>
      <c r="H900" s="13"/>
      <c r="I900" s="13"/>
      <c r="J900" s="13"/>
    </row>
    <row r="901" spans="1:10" ht="13" x14ac:dyDescent="0.15">
      <c r="A901" s="14"/>
      <c r="B901" s="14"/>
      <c r="C901" s="14"/>
      <c r="D901" s="14"/>
      <c r="E901" s="14"/>
      <c r="F901" s="13"/>
      <c r="G901" s="13"/>
      <c r="H901" s="13"/>
      <c r="I901" s="13"/>
      <c r="J901" s="13"/>
    </row>
    <row r="902" spans="1:10" ht="13" x14ac:dyDescent="0.15">
      <c r="A902" s="14"/>
      <c r="B902" s="14"/>
      <c r="C902" s="14"/>
      <c r="D902" s="14"/>
      <c r="E902" s="14"/>
      <c r="F902" s="13"/>
      <c r="G902" s="13"/>
      <c r="H902" s="13"/>
      <c r="I902" s="13"/>
      <c r="J902" s="13"/>
    </row>
    <row r="903" spans="1:10" ht="13" x14ac:dyDescent="0.15">
      <c r="A903" s="14"/>
      <c r="B903" s="14"/>
      <c r="C903" s="14"/>
      <c r="D903" s="14"/>
      <c r="E903" s="14"/>
      <c r="F903" s="13"/>
      <c r="G903" s="13"/>
      <c r="H903" s="13"/>
      <c r="I903" s="13"/>
      <c r="J903" s="13"/>
    </row>
    <row r="904" spans="1:10" ht="13" x14ac:dyDescent="0.15">
      <c r="A904" s="14"/>
      <c r="B904" s="14"/>
      <c r="C904" s="14"/>
      <c r="D904" s="14"/>
      <c r="E904" s="14"/>
      <c r="F904" s="13"/>
      <c r="G904" s="13"/>
      <c r="H904" s="13"/>
      <c r="I904" s="13"/>
      <c r="J904" s="13"/>
    </row>
    <row r="905" spans="1:10" ht="13" x14ac:dyDescent="0.15">
      <c r="A905" s="14"/>
      <c r="B905" s="14"/>
      <c r="C905" s="14"/>
      <c r="D905" s="14"/>
      <c r="E905" s="14"/>
      <c r="F905" s="13"/>
      <c r="G905" s="13"/>
      <c r="H905" s="13"/>
      <c r="I905" s="13"/>
      <c r="J905" s="13"/>
    </row>
    <row r="906" spans="1:10" ht="13" x14ac:dyDescent="0.15">
      <c r="A906" s="14"/>
      <c r="B906" s="14"/>
      <c r="C906" s="14"/>
      <c r="D906" s="14"/>
      <c r="E906" s="14"/>
      <c r="F906" s="13"/>
      <c r="G906" s="13"/>
      <c r="H906" s="13"/>
      <c r="I906" s="13"/>
      <c r="J906" s="13"/>
    </row>
    <row r="907" spans="1:10" ht="13" x14ac:dyDescent="0.15">
      <c r="A907" s="14"/>
      <c r="B907" s="14"/>
      <c r="C907" s="14"/>
      <c r="D907" s="14"/>
      <c r="E907" s="14"/>
      <c r="F907" s="13"/>
      <c r="G907" s="13"/>
      <c r="H907" s="13"/>
      <c r="I907" s="13"/>
      <c r="J907" s="13"/>
    </row>
    <row r="908" spans="1:10" ht="13" x14ac:dyDescent="0.15">
      <c r="A908" s="14"/>
      <c r="B908" s="14"/>
      <c r="C908" s="14"/>
      <c r="D908" s="14"/>
      <c r="E908" s="14"/>
      <c r="F908" s="13"/>
      <c r="G908" s="13"/>
      <c r="H908" s="13"/>
      <c r="I908" s="13"/>
      <c r="J908" s="13"/>
    </row>
    <row r="909" spans="1:10" ht="13" x14ac:dyDescent="0.15">
      <c r="A909" s="14"/>
      <c r="B909" s="14"/>
      <c r="C909" s="14"/>
      <c r="D909" s="14"/>
      <c r="E909" s="14"/>
      <c r="F909" s="13"/>
      <c r="G909" s="13"/>
      <c r="H909" s="13"/>
      <c r="I909" s="13"/>
      <c r="J909" s="13"/>
    </row>
    <row r="910" spans="1:10" ht="13" x14ac:dyDescent="0.15">
      <c r="A910" s="14"/>
      <c r="B910" s="14"/>
      <c r="C910" s="14"/>
      <c r="D910" s="14"/>
      <c r="E910" s="14"/>
      <c r="F910" s="13"/>
      <c r="G910" s="13"/>
      <c r="H910" s="13"/>
      <c r="I910" s="13"/>
      <c r="J910" s="13"/>
    </row>
    <row r="911" spans="1:10" ht="13" x14ac:dyDescent="0.15">
      <c r="A911" s="14"/>
      <c r="B911" s="14"/>
      <c r="C911" s="14"/>
      <c r="D911" s="14"/>
      <c r="E911" s="14"/>
      <c r="F911" s="13"/>
      <c r="G911" s="13"/>
      <c r="H911" s="13"/>
      <c r="I911" s="13"/>
      <c r="J911" s="13"/>
    </row>
    <row r="912" spans="1:10" ht="13" x14ac:dyDescent="0.15">
      <c r="A912" s="14"/>
      <c r="B912" s="14"/>
      <c r="C912" s="14"/>
      <c r="D912" s="14"/>
      <c r="E912" s="14"/>
      <c r="F912" s="13"/>
      <c r="G912" s="13"/>
      <c r="H912" s="13"/>
      <c r="I912" s="13"/>
      <c r="J912" s="13"/>
    </row>
    <row r="913" spans="1:10" ht="13" x14ac:dyDescent="0.15">
      <c r="A913" s="14"/>
      <c r="B913" s="14"/>
      <c r="C913" s="14"/>
      <c r="D913" s="14"/>
      <c r="E913" s="14"/>
      <c r="F913" s="13"/>
      <c r="G913" s="13"/>
      <c r="H913" s="13"/>
      <c r="I913" s="13"/>
      <c r="J913" s="13"/>
    </row>
    <row r="914" spans="1:10" ht="13" x14ac:dyDescent="0.15">
      <c r="A914" s="14"/>
      <c r="B914" s="14"/>
      <c r="C914" s="14"/>
      <c r="D914" s="14"/>
      <c r="E914" s="14"/>
      <c r="F914" s="13"/>
      <c r="G914" s="13"/>
      <c r="H914" s="13"/>
      <c r="I914" s="13"/>
      <c r="J914" s="13"/>
    </row>
    <row r="915" spans="1:10" ht="13" x14ac:dyDescent="0.15">
      <c r="A915" s="14"/>
      <c r="B915" s="14"/>
      <c r="C915" s="14"/>
      <c r="D915" s="14"/>
      <c r="E915" s="14"/>
      <c r="F915" s="13"/>
      <c r="G915" s="13"/>
      <c r="H915" s="13"/>
      <c r="I915" s="13"/>
      <c r="J915" s="13"/>
    </row>
    <row r="916" spans="1:10" ht="13" x14ac:dyDescent="0.15">
      <c r="A916" s="14"/>
      <c r="B916" s="14"/>
      <c r="C916" s="14"/>
      <c r="D916" s="14"/>
      <c r="E916" s="14"/>
      <c r="F916" s="13"/>
      <c r="G916" s="13"/>
      <c r="H916" s="13"/>
      <c r="I916" s="13"/>
      <c r="J916" s="13"/>
    </row>
    <row r="917" spans="1:10" ht="13" x14ac:dyDescent="0.15">
      <c r="A917" s="14"/>
      <c r="B917" s="14"/>
      <c r="C917" s="14"/>
      <c r="D917" s="14"/>
      <c r="E917" s="14"/>
      <c r="F917" s="13"/>
      <c r="G917" s="13"/>
      <c r="H917" s="13"/>
      <c r="I917" s="13"/>
      <c r="J917" s="13"/>
    </row>
    <row r="918" spans="1:10" ht="13" x14ac:dyDescent="0.15">
      <c r="A918" s="14"/>
      <c r="B918" s="14"/>
      <c r="C918" s="14"/>
      <c r="D918" s="14"/>
      <c r="E918" s="14"/>
      <c r="F918" s="13"/>
      <c r="G918" s="13"/>
      <c r="H918" s="13"/>
      <c r="I918" s="13"/>
      <c r="J918" s="13"/>
    </row>
    <row r="919" spans="1:10" ht="13" x14ac:dyDescent="0.15">
      <c r="A919" s="14"/>
      <c r="B919" s="14"/>
      <c r="C919" s="14"/>
      <c r="D919" s="14"/>
      <c r="E919" s="14"/>
      <c r="F919" s="13"/>
      <c r="G919" s="13"/>
      <c r="H919" s="13"/>
      <c r="I919" s="13"/>
      <c r="J919" s="13"/>
    </row>
    <row r="920" spans="1:10" ht="13" x14ac:dyDescent="0.15">
      <c r="A920" s="14"/>
      <c r="B920" s="14"/>
      <c r="C920" s="14"/>
      <c r="D920" s="14"/>
      <c r="E920" s="14"/>
      <c r="F920" s="13"/>
      <c r="G920" s="13"/>
      <c r="H920" s="13"/>
      <c r="I920" s="13"/>
      <c r="J920" s="13"/>
    </row>
    <row r="921" spans="1:10" ht="13" x14ac:dyDescent="0.15">
      <c r="A921" s="14"/>
      <c r="B921" s="14"/>
      <c r="C921" s="14"/>
      <c r="D921" s="14"/>
      <c r="E921" s="14"/>
      <c r="F921" s="13"/>
      <c r="G921" s="13"/>
      <c r="H921" s="13"/>
      <c r="I921" s="13"/>
      <c r="J921" s="13"/>
    </row>
    <row r="922" spans="1:10" ht="13" x14ac:dyDescent="0.15">
      <c r="A922" s="14"/>
      <c r="B922" s="14"/>
      <c r="C922" s="14"/>
      <c r="D922" s="14"/>
      <c r="E922" s="14"/>
      <c r="F922" s="13"/>
      <c r="G922" s="13"/>
      <c r="H922" s="13"/>
      <c r="I922" s="13"/>
      <c r="J922" s="13"/>
    </row>
    <row r="923" spans="1:10" ht="13" x14ac:dyDescent="0.15">
      <c r="A923" s="14"/>
      <c r="B923" s="14"/>
      <c r="C923" s="14"/>
      <c r="D923" s="14"/>
      <c r="E923" s="14"/>
      <c r="F923" s="13"/>
      <c r="G923" s="13"/>
      <c r="H923" s="13"/>
      <c r="I923" s="13"/>
      <c r="J923" s="13"/>
    </row>
    <row r="924" spans="1:10" ht="13" x14ac:dyDescent="0.15">
      <c r="A924" s="14"/>
      <c r="B924" s="14"/>
      <c r="C924" s="14"/>
      <c r="D924" s="14"/>
      <c r="E924" s="14"/>
      <c r="F924" s="13"/>
      <c r="G924" s="13"/>
      <c r="H924" s="13"/>
      <c r="I924" s="13"/>
      <c r="J924" s="13"/>
    </row>
    <row r="925" spans="1:10" ht="13" x14ac:dyDescent="0.15">
      <c r="A925" s="14"/>
      <c r="B925" s="14"/>
      <c r="C925" s="14"/>
      <c r="D925" s="14"/>
      <c r="E925" s="14"/>
      <c r="F925" s="13"/>
      <c r="G925" s="13"/>
      <c r="H925" s="13"/>
      <c r="I925" s="13"/>
      <c r="J925" s="13"/>
    </row>
    <row r="926" spans="1:10" ht="13" x14ac:dyDescent="0.15">
      <c r="A926" s="14"/>
      <c r="B926" s="14"/>
      <c r="C926" s="14"/>
      <c r="D926" s="14"/>
      <c r="E926" s="14"/>
      <c r="F926" s="13"/>
      <c r="G926" s="13"/>
      <c r="H926" s="13"/>
      <c r="I926" s="13"/>
      <c r="J926" s="13"/>
    </row>
    <row r="927" spans="1:10" ht="13" x14ac:dyDescent="0.15">
      <c r="A927" s="14"/>
      <c r="B927" s="14"/>
      <c r="C927" s="14"/>
      <c r="D927" s="14"/>
      <c r="E927" s="14"/>
      <c r="F927" s="13"/>
      <c r="G927" s="13"/>
      <c r="H927" s="13"/>
      <c r="I927" s="13"/>
      <c r="J927" s="13"/>
    </row>
    <row r="928" spans="1:10" ht="13" x14ac:dyDescent="0.15">
      <c r="A928" s="14"/>
      <c r="B928" s="14"/>
      <c r="C928" s="14"/>
      <c r="D928" s="14"/>
      <c r="E928" s="14"/>
      <c r="F928" s="13"/>
      <c r="G928" s="13"/>
      <c r="H928" s="13"/>
      <c r="I928" s="13"/>
      <c r="J928" s="13"/>
    </row>
    <row r="929" spans="1:10" ht="13" x14ac:dyDescent="0.15">
      <c r="A929" s="14"/>
      <c r="B929" s="14"/>
      <c r="C929" s="14"/>
      <c r="D929" s="14"/>
      <c r="E929" s="14"/>
      <c r="F929" s="13"/>
      <c r="G929" s="13"/>
      <c r="H929" s="13"/>
      <c r="I929" s="13"/>
      <c r="J929" s="13"/>
    </row>
    <row r="930" spans="1:10" ht="13" x14ac:dyDescent="0.15">
      <c r="A930" s="14"/>
      <c r="B930" s="14"/>
      <c r="C930" s="14"/>
      <c r="D930" s="14"/>
      <c r="E930" s="14"/>
      <c r="F930" s="13"/>
      <c r="G930" s="13"/>
      <c r="H930" s="13"/>
      <c r="I930" s="13"/>
      <c r="J930" s="13"/>
    </row>
    <row r="931" spans="1:10" ht="13" x14ac:dyDescent="0.15">
      <c r="A931" s="14"/>
      <c r="B931" s="14"/>
      <c r="C931" s="14"/>
      <c r="D931" s="14"/>
      <c r="E931" s="14"/>
      <c r="F931" s="13"/>
      <c r="G931" s="13"/>
      <c r="H931" s="13"/>
      <c r="I931" s="13"/>
      <c r="J931" s="13"/>
    </row>
    <row r="932" spans="1:10" ht="13" x14ac:dyDescent="0.15">
      <c r="A932" s="14"/>
      <c r="B932" s="14"/>
      <c r="C932" s="14"/>
      <c r="D932" s="14"/>
      <c r="E932" s="14"/>
      <c r="F932" s="13"/>
      <c r="G932" s="13"/>
      <c r="H932" s="13"/>
      <c r="I932" s="13"/>
      <c r="J932" s="13"/>
    </row>
    <row r="933" spans="1:10" ht="13" x14ac:dyDescent="0.15">
      <c r="A933" s="14"/>
      <c r="B933" s="14"/>
      <c r="C933" s="14"/>
      <c r="D933" s="14"/>
      <c r="E933" s="14"/>
      <c r="F933" s="13"/>
      <c r="G933" s="13"/>
      <c r="H933" s="13"/>
      <c r="I933" s="13"/>
      <c r="J933" s="13"/>
    </row>
    <row r="934" spans="1:10" ht="13" x14ac:dyDescent="0.15">
      <c r="A934" s="14"/>
      <c r="B934" s="14"/>
      <c r="C934" s="14"/>
      <c r="D934" s="14"/>
      <c r="E934" s="14"/>
      <c r="F934" s="13"/>
      <c r="G934" s="13"/>
      <c r="H934" s="13"/>
      <c r="I934" s="13"/>
      <c r="J934" s="13"/>
    </row>
    <row r="935" spans="1:10" ht="13" x14ac:dyDescent="0.15">
      <c r="A935" s="14"/>
      <c r="B935" s="14"/>
      <c r="C935" s="14"/>
      <c r="D935" s="14"/>
      <c r="E935" s="14"/>
      <c r="F935" s="13"/>
      <c r="G935" s="13"/>
      <c r="H935" s="13"/>
      <c r="I935" s="13"/>
      <c r="J935" s="13"/>
    </row>
    <row r="936" spans="1:10" ht="13" x14ac:dyDescent="0.15">
      <c r="A936" s="14"/>
      <c r="B936" s="14"/>
      <c r="C936" s="14"/>
      <c r="D936" s="14"/>
      <c r="E936" s="14"/>
      <c r="F936" s="13"/>
      <c r="G936" s="13"/>
      <c r="H936" s="13"/>
      <c r="I936" s="13"/>
      <c r="J936" s="13"/>
    </row>
    <row r="937" spans="1:10" ht="13" x14ac:dyDescent="0.15">
      <c r="A937" s="14"/>
      <c r="B937" s="14"/>
      <c r="C937" s="14"/>
      <c r="D937" s="14"/>
      <c r="E937" s="14"/>
      <c r="F937" s="13"/>
      <c r="G937" s="13"/>
      <c r="H937" s="13"/>
      <c r="I937" s="13"/>
      <c r="J937" s="13"/>
    </row>
    <row r="938" spans="1:10" ht="13" x14ac:dyDescent="0.15">
      <c r="A938" s="14"/>
      <c r="B938" s="14"/>
      <c r="C938" s="14"/>
      <c r="D938" s="14"/>
      <c r="E938" s="14"/>
      <c r="F938" s="13"/>
      <c r="G938" s="13"/>
      <c r="H938" s="13"/>
      <c r="I938" s="13"/>
      <c r="J938" s="13"/>
    </row>
    <row r="939" spans="1:10" ht="13" x14ac:dyDescent="0.15">
      <c r="A939" s="14"/>
      <c r="B939" s="14"/>
      <c r="C939" s="14"/>
      <c r="D939" s="14"/>
      <c r="E939" s="14"/>
      <c r="F939" s="13"/>
      <c r="G939" s="13"/>
      <c r="H939" s="13"/>
      <c r="I939" s="13"/>
      <c r="J939" s="13"/>
    </row>
    <row r="940" spans="1:10" ht="13" x14ac:dyDescent="0.15">
      <c r="A940" s="14"/>
      <c r="B940" s="14"/>
      <c r="C940" s="14"/>
      <c r="D940" s="14"/>
      <c r="E940" s="14"/>
      <c r="F940" s="13"/>
      <c r="G940" s="13"/>
      <c r="H940" s="13"/>
      <c r="I940" s="13"/>
      <c r="J940" s="13"/>
    </row>
    <row r="941" spans="1:10" ht="13" x14ac:dyDescent="0.15">
      <c r="A941" s="14"/>
      <c r="B941" s="14"/>
      <c r="C941" s="14"/>
      <c r="D941" s="14"/>
      <c r="E941" s="14"/>
      <c r="F941" s="13"/>
      <c r="G941" s="13"/>
      <c r="H941" s="13"/>
      <c r="I941" s="13"/>
      <c r="J941" s="13"/>
    </row>
    <row r="942" spans="1:10" ht="13" x14ac:dyDescent="0.15">
      <c r="A942" s="14"/>
      <c r="B942" s="14"/>
      <c r="C942" s="14"/>
      <c r="D942" s="14"/>
      <c r="E942" s="14"/>
      <c r="F942" s="13"/>
      <c r="G942" s="13"/>
      <c r="H942" s="13"/>
      <c r="I942" s="13"/>
      <c r="J942" s="13"/>
    </row>
    <row r="943" spans="1:10" ht="13" x14ac:dyDescent="0.15">
      <c r="A943" s="14"/>
      <c r="B943" s="14"/>
      <c r="C943" s="14"/>
      <c r="D943" s="14"/>
      <c r="E943" s="14"/>
      <c r="F943" s="13"/>
      <c r="G943" s="13"/>
      <c r="H943" s="13"/>
      <c r="I943" s="13"/>
      <c r="J943" s="13"/>
    </row>
    <row r="944" spans="1:10" ht="13" x14ac:dyDescent="0.15">
      <c r="A944" s="14"/>
      <c r="B944" s="14"/>
      <c r="C944" s="14"/>
      <c r="D944" s="14"/>
      <c r="E944" s="14"/>
      <c r="F944" s="13"/>
      <c r="G944" s="13"/>
      <c r="H944" s="13"/>
      <c r="I944" s="13"/>
      <c r="J944" s="13"/>
    </row>
    <row r="945" spans="1:10" ht="13" x14ac:dyDescent="0.15">
      <c r="A945" s="14"/>
      <c r="B945" s="14"/>
      <c r="C945" s="14"/>
      <c r="D945" s="14"/>
      <c r="E945" s="14"/>
      <c r="F945" s="13"/>
      <c r="G945" s="13"/>
      <c r="H945" s="13"/>
      <c r="I945" s="13"/>
      <c r="J945" s="13"/>
    </row>
    <row r="946" spans="1:10" ht="13" x14ac:dyDescent="0.15">
      <c r="A946" s="14"/>
      <c r="B946" s="14"/>
      <c r="C946" s="14"/>
      <c r="D946" s="14"/>
      <c r="E946" s="14"/>
      <c r="F946" s="13"/>
      <c r="G946" s="13"/>
      <c r="H946" s="13"/>
      <c r="I946" s="13"/>
      <c r="J946" s="13"/>
    </row>
    <row r="947" spans="1:10" ht="13" x14ac:dyDescent="0.15">
      <c r="A947" s="14"/>
      <c r="B947" s="14"/>
      <c r="C947" s="14"/>
      <c r="D947" s="14"/>
      <c r="E947" s="14"/>
      <c r="F947" s="13"/>
      <c r="G947" s="13"/>
      <c r="H947" s="13"/>
      <c r="I947" s="13"/>
      <c r="J947" s="13"/>
    </row>
    <row r="948" spans="1:10" ht="13" x14ac:dyDescent="0.15">
      <c r="A948" s="14"/>
      <c r="B948" s="14"/>
      <c r="C948" s="14"/>
      <c r="D948" s="14"/>
      <c r="E948" s="14"/>
      <c r="F948" s="13"/>
      <c r="G948" s="13"/>
      <c r="H948" s="13"/>
      <c r="I948" s="13"/>
      <c r="J948" s="13"/>
    </row>
    <row r="949" spans="1:10" ht="13" x14ac:dyDescent="0.15">
      <c r="A949" s="14"/>
      <c r="B949" s="14"/>
      <c r="C949" s="14"/>
      <c r="D949" s="14"/>
      <c r="E949" s="14"/>
      <c r="F949" s="13"/>
      <c r="G949" s="13"/>
      <c r="H949" s="13"/>
      <c r="I949" s="13"/>
      <c r="J949" s="13"/>
    </row>
    <row r="950" spans="1:10" ht="13" x14ac:dyDescent="0.15">
      <c r="A950" s="14"/>
      <c r="B950" s="14"/>
      <c r="C950" s="14"/>
      <c r="D950" s="14"/>
      <c r="E950" s="14"/>
      <c r="F950" s="13"/>
      <c r="G950" s="13"/>
      <c r="H950" s="13"/>
      <c r="I950" s="13"/>
      <c r="J950" s="13"/>
    </row>
    <row r="951" spans="1:10" ht="13" x14ac:dyDescent="0.15">
      <c r="A951" s="14"/>
      <c r="B951" s="14"/>
      <c r="C951" s="14"/>
      <c r="D951" s="14"/>
      <c r="E951" s="14"/>
      <c r="F951" s="13"/>
      <c r="G951" s="13"/>
      <c r="H951" s="13"/>
      <c r="I951" s="13"/>
      <c r="J951" s="13"/>
    </row>
    <row r="952" spans="1:10" ht="13" x14ac:dyDescent="0.15">
      <c r="A952" s="14"/>
      <c r="B952" s="14"/>
      <c r="C952" s="14"/>
      <c r="D952" s="14"/>
      <c r="E952" s="14"/>
      <c r="F952" s="13"/>
      <c r="G952" s="13"/>
      <c r="H952" s="13"/>
      <c r="I952" s="13"/>
      <c r="J952" s="13"/>
    </row>
    <row r="953" spans="1:10" ht="13" x14ac:dyDescent="0.15">
      <c r="A953" s="14"/>
      <c r="B953" s="14"/>
      <c r="C953" s="14"/>
      <c r="D953" s="14"/>
      <c r="E953" s="14"/>
      <c r="F953" s="13"/>
      <c r="G953" s="13"/>
      <c r="H953" s="13"/>
      <c r="I953" s="13"/>
      <c r="J953" s="13"/>
    </row>
    <row r="954" spans="1:10" ht="13" x14ac:dyDescent="0.15">
      <c r="A954" s="14"/>
      <c r="B954" s="14"/>
      <c r="C954" s="14"/>
      <c r="D954" s="14"/>
      <c r="E954" s="14"/>
      <c r="F954" s="13"/>
      <c r="G954" s="13"/>
      <c r="H954" s="13"/>
      <c r="I954" s="13"/>
      <c r="J954" s="13"/>
    </row>
    <row r="955" spans="1:10" ht="13" x14ac:dyDescent="0.15">
      <c r="A955" s="14"/>
      <c r="B955" s="14"/>
      <c r="C955" s="14"/>
      <c r="D955" s="14"/>
      <c r="E955" s="14"/>
      <c r="F955" s="13"/>
      <c r="G955" s="13"/>
      <c r="H955" s="13"/>
      <c r="I955" s="13"/>
      <c r="J955" s="13"/>
    </row>
    <row r="956" spans="1:10" ht="13" x14ac:dyDescent="0.15">
      <c r="A956" s="14"/>
      <c r="B956" s="14"/>
      <c r="C956" s="14"/>
      <c r="D956" s="14"/>
      <c r="E956" s="14"/>
      <c r="F956" s="13"/>
      <c r="G956" s="13"/>
      <c r="H956" s="13"/>
      <c r="I956" s="13"/>
      <c r="J956" s="13"/>
    </row>
    <row r="957" spans="1:10" ht="13" x14ac:dyDescent="0.15">
      <c r="A957" s="14"/>
      <c r="B957" s="14"/>
      <c r="C957" s="14"/>
      <c r="D957" s="14"/>
      <c r="E957" s="14"/>
      <c r="F957" s="13"/>
      <c r="G957" s="13"/>
      <c r="H957" s="13"/>
      <c r="I957" s="13"/>
      <c r="J957" s="13"/>
    </row>
    <row r="958" spans="1:10" ht="13" x14ac:dyDescent="0.15">
      <c r="A958" s="14"/>
      <c r="B958" s="14"/>
      <c r="C958" s="14"/>
      <c r="D958" s="14"/>
      <c r="E958" s="14"/>
      <c r="F958" s="13"/>
      <c r="G958" s="13"/>
      <c r="H958" s="13"/>
      <c r="I958" s="13"/>
      <c r="J958" s="13"/>
    </row>
    <row r="959" spans="1:10" ht="13" x14ac:dyDescent="0.15">
      <c r="A959" s="14"/>
      <c r="B959" s="14"/>
      <c r="C959" s="14"/>
      <c r="D959" s="14"/>
      <c r="E959" s="14"/>
      <c r="F959" s="13"/>
      <c r="G959" s="13"/>
      <c r="H959" s="13"/>
      <c r="I959" s="13"/>
      <c r="J959" s="13"/>
    </row>
    <row r="960" spans="1:10" ht="13" x14ac:dyDescent="0.15">
      <c r="A960" s="14"/>
      <c r="B960" s="14"/>
      <c r="C960" s="14"/>
      <c r="D960" s="14"/>
      <c r="E960" s="14"/>
      <c r="F960" s="13"/>
      <c r="G960" s="13"/>
      <c r="H960" s="13"/>
      <c r="I960" s="13"/>
      <c r="J960" s="13"/>
    </row>
    <row r="961" spans="1:10" ht="13" x14ac:dyDescent="0.15">
      <c r="A961" s="14"/>
      <c r="B961" s="14"/>
      <c r="C961" s="14"/>
      <c r="D961" s="14"/>
      <c r="E961" s="14"/>
      <c r="F961" s="13"/>
      <c r="G961" s="13"/>
      <c r="H961" s="13"/>
      <c r="I961" s="13"/>
      <c r="J961" s="13"/>
    </row>
    <row r="962" spans="1:10" ht="13" x14ac:dyDescent="0.15">
      <c r="A962" s="14"/>
      <c r="B962" s="14"/>
      <c r="C962" s="14"/>
      <c r="D962" s="14"/>
      <c r="E962" s="14"/>
      <c r="F962" s="13"/>
      <c r="G962" s="13"/>
      <c r="H962" s="13"/>
      <c r="I962" s="13"/>
      <c r="J962" s="13"/>
    </row>
    <row r="963" spans="1:10" ht="13" x14ac:dyDescent="0.15">
      <c r="A963" s="14"/>
      <c r="B963" s="14"/>
      <c r="C963" s="14"/>
      <c r="D963" s="14"/>
      <c r="E963" s="14"/>
      <c r="F963" s="13"/>
      <c r="G963" s="13"/>
      <c r="H963" s="13"/>
      <c r="I963" s="13"/>
      <c r="J963" s="13"/>
    </row>
    <row r="964" spans="1:10" ht="13" x14ac:dyDescent="0.15">
      <c r="A964" s="14"/>
      <c r="B964" s="14"/>
      <c r="C964" s="14"/>
      <c r="D964" s="14"/>
      <c r="E964" s="14"/>
      <c r="F964" s="13"/>
      <c r="G964" s="13"/>
      <c r="H964" s="13"/>
      <c r="I964" s="13"/>
      <c r="J964" s="13"/>
    </row>
    <row r="965" spans="1:10" ht="13" x14ac:dyDescent="0.15">
      <c r="A965" s="14"/>
      <c r="B965" s="14"/>
      <c r="C965" s="14"/>
      <c r="D965" s="14"/>
      <c r="E965" s="14"/>
      <c r="F965" s="13"/>
      <c r="G965" s="13"/>
      <c r="H965" s="13"/>
      <c r="I965" s="13"/>
      <c r="J965" s="13"/>
    </row>
    <row r="966" spans="1:10" ht="13" x14ac:dyDescent="0.15">
      <c r="A966" s="14"/>
      <c r="B966" s="14"/>
      <c r="C966" s="14"/>
      <c r="D966" s="14"/>
      <c r="E966" s="14"/>
      <c r="F966" s="13"/>
      <c r="G966" s="13"/>
      <c r="H966" s="13"/>
      <c r="I966" s="13"/>
      <c r="J966" s="13"/>
    </row>
    <row r="967" spans="1:10" ht="13" x14ac:dyDescent="0.15">
      <c r="A967" s="14"/>
      <c r="B967" s="14"/>
      <c r="C967" s="14"/>
      <c r="D967" s="14"/>
      <c r="E967" s="14"/>
      <c r="F967" s="13"/>
      <c r="G967" s="13"/>
      <c r="H967" s="13"/>
      <c r="I967" s="13"/>
      <c r="J967" s="13"/>
    </row>
    <row r="968" spans="1:10" ht="13" x14ac:dyDescent="0.15">
      <c r="A968" s="14"/>
      <c r="B968" s="14"/>
      <c r="C968" s="14"/>
      <c r="D968" s="14"/>
      <c r="E968" s="14"/>
      <c r="F968" s="13"/>
      <c r="G968" s="13"/>
      <c r="H968" s="13"/>
      <c r="I968" s="13"/>
      <c r="J968" s="13"/>
    </row>
    <row r="969" spans="1:10" ht="13" x14ac:dyDescent="0.15">
      <c r="A969" s="14"/>
      <c r="B969" s="14"/>
      <c r="C969" s="14"/>
      <c r="D969" s="14"/>
      <c r="E969" s="14"/>
      <c r="F969" s="13"/>
      <c r="G969" s="13"/>
      <c r="H969" s="13"/>
      <c r="I969" s="13"/>
      <c r="J969" s="13"/>
    </row>
    <row r="970" spans="1:10" ht="13" x14ac:dyDescent="0.15">
      <c r="A970" s="14"/>
      <c r="B970" s="14"/>
      <c r="C970" s="14"/>
      <c r="D970" s="14"/>
      <c r="E970" s="14"/>
      <c r="F970" s="13"/>
      <c r="G970" s="13"/>
      <c r="H970" s="13"/>
      <c r="I970" s="13"/>
      <c r="J970" s="13"/>
    </row>
    <row r="971" spans="1:10" ht="13" x14ac:dyDescent="0.15">
      <c r="A971" s="14"/>
      <c r="B971" s="14"/>
      <c r="C971" s="14"/>
      <c r="D971" s="14"/>
      <c r="E971" s="14"/>
      <c r="F971" s="13"/>
      <c r="G971" s="13"/>
      <c r="H971" s="13"/>
      <c r="I971" s="13"/>
      <c r="J971" s="13"/>
    </row>
    <row r="972" spans="1:10" ht="13" x14ac:dyDescent="0.15">
      <c r="A972" s="14"/>
      <c r="B972" s="14"/>
      <c r="C972" s="14"/>
      <c r="D972" s="14"/>
      <c r="E972" s="14"/>
      <c r="F972" s="13"/>
      <c r="G972" s="13"/>
      <c r="H972" s="13"/>
      <c r="I972" s="13"/>
      <c r="J972" s="13"/>
    </row>
    <row r="973" spans="1:10" ht="13" x14ac:dyDescent="0.15">
      <c r="A973" s="14"/>
      <c r="B973" s="14"/>
      <c r="C973" s="14"/>
      <c r="D973" s="14"/>
      <c r="E973" s="14"/>
      <c r="F973" s="13"/>
      <c r="G973" s="13"/>
      <c r="H973" s="13"/>
      <c r="I973" s="13"/>
      <c r="J973" s="13"/>
    </row>
    <row r="974" spans="1:10" ht="13" x14ac:dyDescent="0.15">
      <c r="A974" s="14"/>
      <c r="B974" s="14"/>
      <c r="C974" s="14"/>
      <c r="D974" s="14"/>
      <c r="E974" s="14"/>
      <c r="F974" s="13"/>
      <c r="G974" s="13"/>
      <c r="H974" s="13"/>
      <c r="I974" s="13"/>
      <c r="J974" s="13"/>
    </row>
    <row r="975" spans="1:10" ht="13" x14ac:dyDescent="0.15">
      <c r="A975" s="14"/>
      <c r="B975" s="14"/>
      <c r="C975" s="14"/>
      <c r="D975" s="14"/>
      <c r="E975" s="14"/>
      <c r="F975" s="13"/>
      <c r="G975" s="13"/>
      <c r="H975" s="13"/>
      <c r="I975" s="13"/>
      <c r="J975" s="13"/>
    </row>
    <row r="976" spans="1:10" ht="13" x14ac:dyDescent="0.15">
      <c r="A976" s="14"/>
      <c r="B976" s="14"/>
      <c r="C976" s="14"/>
      <c r="D976" s="14"/>
      <c r="E976" s="14"/>
      <c r="F976" s="13"/>
      <c r="G976" s="13"/>
      <c r="H976" s="13"/>
      <c r="I976" s="13"/>
      <c r="J976" s="13"/>
    </row>
    <row r="977" spans="1:10" ht="13" x14ac:dyDescent="0.15">
      <c r="A977" s="14"/>
      <c r="B977" s="14"/>
      <c r="C977" s="14"/>
      <c r="D977" s="14"/>
      <c r="E977" s="14"/>
      <c r="F977" s="13"/>
      <c r="G977" s="13"/>
      <c r="H977" s="13"/>
      <c r="I977" s="13"/>
      <c r="J977" s="13"/>
    </row>
    <row r="978" spans="1:10" ht="13" x14ac:dyDescent="0.15">
      <c r="A978" s="14"/>
      <c r="B978" s="14"/>
      <c r="C978" s="14"/>
      <c r="D978" s="14"/>
      <c r="E978" s="14"/>
      <c r="F978" s="13"/>
      <c r="G978" s="13"/>
      <c r="H978" s="13"/>
      <c r="I978" s="13"/>
      <c r="J978" s="13"/>
    </row>
    <row r="979" spans="1:10" ht="13" x14ac:dyDescent="0.15">
      <c r="A979" s="14"/>
      <c r="B979" s="14"/>
      <c r="C979" s="14"/>
      <c r="D979" s="14"/>
      <c r="E979" s="14"/>
      <c r="F979" s="13"/>
      <c r="G979" s="13"/>
      <c r="H979" s="13"/>
      <c r="I979" s="13"/>
      <c r="J979" s="13"/>
    </row>
    <row r="980" spans="1:10" ht="13" x14ac:dyDescent="0.15">
      <c r="A980" s="14"/>
      <c r="B980" s="14"/>
      <c r="C980" s="14"/>
      <c r="D980" s="14"/>
      <c r="E980" s="14"/>
      <c r="F980" s="13"/>
      <c r="G980" s="13"/>
      <c r="H980" s="13"/>
      <c r="I980" s="13"/>
      <c r="J980" s="13"/>
    </row>
    <row r="981" spans="1:10" ht="13" x14ac:dyDescent="0.15">
      <c r="A981" s="14"/>
      <c r="B981" s="14"/>
      <c r="C981" s="14"/>
      <c r="D981" s="14"/>
      <c r="E981" s="14"/>
      <c r="F981" s="13"/>
      <c r="G981" s="13"/>
      <c r="H981" s="13"/>
      <c r="I981" s="13"/>
      <c r="J981" s="13"/>
    </row>
    <row r="982" spans="1:10" ht="13" x14ac:dyDescent="0.15">
      <c r="A982" s="14"/>
      <c r="B982" s="14"/>
      <c r="C982" s="14"/>
      <c r="D982" s="14"/>
      <c r="E982" s="14"/>
      <c r="F982" s="13"/>
      <c r="G982" s="13"/>
      <c r="H982" s="13"/>
      <c r="I982" s="13"/>
      <c r="J982" s="13"/>
    </row>
    <row r="983" spans="1:10" ht="13" x14ac:dyDescent="0.15">
      <c r="A983" s="14"/>
      <c r="B983" s="14"/>
      <c r="C983" s="14"/>
      <c r="D983" s="14"/>
      <c r="E983" s="14"/>
      <c r="F983" s="13"/>
      <c r="G983" s="13"/>
      <c r="H983" s="13"/>
      <c r="I983" s="13"/>
      <c r="J983" s="13"/>
    </row>
    <row r="984" spans="1:10" ht="13" x14ac:dyDescent="0.15">
      <c r="A984" s="14"/>
      <c r="B984" s="14"/>
      <c r="C984" s="14"/>
      <c r="D984" s="14"/>
      <c r="E984" s="14"/>
      <c r="F984" s="13"/>
      <c r="G984" s="13"/>
      <c r="H984" s="13"/>
      <c r="I984" s="13"/>
      <c r="J984" s="13"/>
    </row>
    <row r="985" spans="1:10" ht="13" x14ac:dyDescent="0.15">
      <c r="A985" s="14"/>
      <c r="B985" s="14"/>
      <c r="C985" s="14"/>
      <c r="D985" s="14"/>
      <c r="E985" s="14"/>
      <c r="F985" s="13"/>
      <c r="G985" s="13"/>
      <c r="H985" s="13"/>
      <c r="I985" s="13"/>
      <c r="J985" s="13"/>
    </row>
    <row r="986" spans="1:10" ht="13" x14ac:dyDescent="0.15">
      <c r="A986" s="14"/>
      <c r="B986" s="14"/>
      <c r="C986" s="14"/>
      <c r="D986" s="14"/>
      <c r="E986" s="14"/>
      <c r="F986" s="13"/>
      <c r="G986" s="13"/>
      <c r="H986" s="13"/>
      <c r="I986" s="13"/>
      <c r="J986" s="13"/>
    </row>
    <row r="987" spans="1:10" ht="13" x14ac:dyDescent="0.15">
      <c r="A987" s="14"/>
      <c r="B987" s="14"/>
      <c r="C987" s="14"/>
      <c r="D987" s="14"/>
      <c r="E987" s="14"/>
      <c r="F987" s="13"/>
      <c r="G987" s="13"/>
      <c r="H987" s="13"/>
      <c r="I987" s="13"/>
      <c r="J987" s="13"/>
    </row>
    <row r="988" spans="1:10" ht="13" x14ac:dyDescent="0.15">
      <c r="A988" s="14"/>
      <c r="B988" s="14"/>
      <c r="C988" s="14"/>
      <c r="D988" s="14"/>
      <c r="E988" s="14"/>
      <c r="F988" s="13"/>
      <c r="G988" s="13"/>
      <c r="H988" s="13"/>
      <c r="I988" s="13"/>
      <c r="J988" s="13"/>
    </row>
    <row r="989" spans="1:10" ht="13" x14ac:dyDescent="0.15">
      <c r="A989" s="14"/>
      <c r="B989" s="14"/>
      <c r="C989" s="14"/>
      <c r="D989" s="14"/>
      <c r="E989" s="14"/>
      <c r="F989" s="13"/>
      <c r="G989" s="13"/>
      <c r="H989" s="13"/>
      <c r="I989" s="13"/>
      <c r="J989" s="13"/>
    </row>
    <row r="990" spans="1:10" ht="13" x14ac:dyDescent="0.15">
      <c r="A990" s="14"/>
      <c r="B990" s="14"/>
      <c r="C990" s="14"/>
      <c r="D990" s="14"/>
      <c r="E990" s="14"/>
      <c r="F990" s="13"/>
      <c r="G990" s="13"/>
      <c r="H990" s="13"/>
      <c r="I990" s="13"/>
      <c r="J990" s="13"/>
    </row>
    <row r="991" spans="1:10" ht="13" x14ac:dyDescent="0.15">
      <c r="A991" s="14"/>
      <c r="B991" s="14"/>
      <c r="C991" s="14"/>
      <c r="D991" s="14"/>
      <c r="E991" s="14"/>
      <c r="F991" s="13"/>
      <c r="G991" s="13"/>
      <c r="H991" s="13"/>
      <c r="I991" s="13"/>
      <c r="J991" s="13"/>
    </row>
    <row r="992" spans="1:10" ht="13" x14ac:dyDescent="0.15">
      <c r="A992" s="14"/>
      <c r="B992" s="14"/>
      <c r="C992" s="14"/>
      <c r="D992" s="14"/>
      <c r="E992" s="14"/>
      <c r="F992" s="13"/>
      <c r="G992" s="13"/>
      <c r="H992" s="13"/>
      <c r="I992" s="13"/>
      <c r="J992" s="13"/>
    </row>
    <row r="993" spans="1:10" ht="13" x14ac:dyDescent="0.15">
      <c r="A993" s="14"/>
      <c r="B993" s="14"/>
      <c r="C993" s="14"/>
      <c r="D993" s="14"/>
      <c r="E993" s="14"/>
      <c r="F993" s="13"/>
      <c r="G993" s="13"/>
      <c r="H993" s="13"/>
      <c r="I993" s="13"/>
      <c r="J993" s="13"/>
    </row>
    <row r="994" spans="1:10" ht="13" x14ac:dyDescent="0.15">
      <c r="A994" s="14"/>
      <c r="B994" s="14"/>
      <c r="C994" s="14"/>
      <c r="D994" s="14"/>
      <c r="E994" s="14"/>
      <c r="F994" s="13"/>
      <c r="G994" s="13"/>
      <c r="H994" s="13"/>
      <c r="I994" s="13"/>
      <c r="J994" s="13"/>
    </row>
    <row r="995" spans="1:10" ht="13" x14ac:dyDescent="0.15">
      <c r="A995" s="14"/>
      <c r="B995" s="14"/>
      <c r="C995" s="14"/>
      <c r="D995" s="14"/>
      <c r="E995" s="14"/>
      <c r="F995" s="13"/>
      <c r="G995" s="13"/>
      <c r="H995" s="13"/>
      <c r="I995" s="13"/>
      <c r="J995" s="13"/>
    </row>
    <row r="996" spans="1:10" ht="13" x14ac:dyDescent="0.15">
      <c r="A996" s="14"/>
      <c r="B996" s="14"/>
      <c r="C996" s="14"/>
      <c r="D996" s="14"/>
      <c r="E996" s="14"/>
      <c r="F996" s="13"/>
      <c r="G996" s="13"/>
      <c r="H996" s="13"/>
      <c r="I996" s="13"/>
      <c r="J996" s="13"/>
    </row>
    <row r="997" spans="1:10" ht="13" x14ac:dyDescent="0.15">
      <c r="A997" s="14"/>
      <c r="B997" s="14"/>
      <c r="C997" s="14"/>
      <c r="D997" s="14"/>
      <c r="E997" s="14"/>
      <c r="F997" s="13"/>
      <c r="G997" s="13"/>
      <c r="H997" s="13"/>
      <c r="I997" s="13"/>
      <c r="J997" s="13"/>
    </row>
    <row r="998" spans="1:10" ht="13" x14ac:dyDescent="0.15">
      <c r="A998" s="14"/>
      <c r="B998" s="14"/>
      <c r="C998" s="14"/>
      <c r="D998" s="14"/>
      <c r="E998" s="14"/>
      <c r="F998" s="13"/>
      <c r="G998" s="13"/>
      <c r="H998" s="13"/>
      <c r="I998" s="13"/>
      <c r="J998" s="13"/>
    </row>
    <row r="999" spans="1:10" ht="13" x14ac:dyDescent="0.15">
      <c r="A999" s="14"/>
      <c r="B999" s="14"/>
      <c r="C999" s="14"/>
      <c r="D999" s="14"/>
      <c r="E999" s="14"/>
      <c r="F999" s="13"/>
      <c r="G999" s="13"/>
      <c r="H999" s="13"/>
      <c r="I999" s="13"/>
      <c r="J999" s="13"/>
    </row>
    <row r="1000" spans="1:10" ht="13" x14ac:dyDescent="0.15">
      <c r="A1000" s="14"/>
      <c r="B1000" s="14"/>
      <c r="C1000" s="14"/>
      <c r="D1000" s="14"/>
      <c r="E1000" s="14"/>
      <c r="F1000" s="13"/>
      <c r="G1000" s="13"/>
      <c r="H1000" s="13"/>
      <c r="I1000" s="13"/>
      <c r="J1000" s="13"/>
    </row>
    <row r="1001" spans="1:10" ht="13" x14ac:dyDescent="0.15">
      <c r="A1001" s="14"/>
      <c r="B1001" s="14"/>
      <c r="C1001" s="14"/>
      <c r="D1001" s="14"/>
      <c r="E1001" s="14"/>
      <c r="F1001" s="13"/>
      <c r="G1001" s="13"/>
      <c r="H1001" s="13"/>
      <c r="I1001" s="13"/>
      <c r="J1001" s="13"/>
    </row>
    <row r="1002" spans="1:10" ht="13" x14ac:dyDescent="0.15">
      <c r="A1002" s="14"/>
      <c r="B1002" s="14"/>
      <c r="C1002" s="14"/>
      <c r="D1002" s="14"/>
      <c r="E1002" s="14"/>
      <c r="F1002" s="13"/>
      <c r="G1002" s="13"/>
      <c r="H1002" s="13"/>
      <c r="I1002" s="13"/>
      <c r="J1002" s="13"/>
    </row>
    <row r="1003" spans="1:10" ht="13" x14ac:dyDescent="0.15">
      <c r="A1003" s="14"/>
      <c r="B1003" s="14"/>
      <c r="C1003" s="14"/>
      <c r="D1003" s="14"/>
      <c r="E1003" s="14"/>
      <c r="F1003" s="13"/>
      <c r="G1003" s="13"/>
      <c r="H1003" s="13"/>
      <c r="I1003" s="13"/>
      <c r="J1003" s="13"/>
    </row>
    <row r="1004" spans="1:10" ht="13" x14ac:dyDescent="0.15">
      <c r="A1004" s="14"/>
      <c r="B1004" s="14"/>
      <c r="C1004" s="14"/>
      <c r="D1004" s="14"/>
      <c r="E1004" s="14"/>
      <c r="F1004" s="13"/>
      <c r="G1004" s="13"/>
      <c r="H1004" s="13"/>
      <c r="I1004" s="13"/>
      <c r="J1004" s="13"/>
    </row>
    <row r="1005" spans="1:10" ht="13" x14ac:dyDescent="0.15">
      <c r="A1005" s="14"/>
      <c r="B1005" s="14"/>
      <c r="C1005" s="14"/>
      <c r="D1005" s="14"/>
      <c r="E1005" s="14"/>
      <c r="F1005" s="13"/>
      <c r="G1005" s="13"/>
      <c r="H1005" s="13"/>
      <c r="I1005" s="13"/>
      <c r="J1005" s="13"/>
    </row>
    <row r="1006" spans="1:10" ht="13" x14ac:dyDescent="0.15">
      <c r="A1006" s="14"/>
      <c r="B1006" s="14"/>
      <c r="C1006" s="14"/>
      <c r="D1006" s="14"/>
      <c r="E1006" s="14"/>
      <c r="F1006" s="13"/>
      <c r="G1006" s="13"/>
      <c r="H1006" s="13"/>
      <c r="I1006" s="13"/>
      <c r="J1006" s="13"/>
    </row>
    <row r="1007" spans="1:10" ht="13" x14ac:dyDescent="0.15">
      <c r="A1007" s="14"/>
      <c r="B1007" s="14"/>
      <c r="C1007" s="14"/>
      <c r="D1007" s="14"/>
      <c r="E1007" s="14"/>
      <c r="F1007" s="13"/>
      <c r="G1007" s="13"/>
      <c r="H1007" s="13"/>
      <c r="I1007" s="13"/>
      <c r="J1007" s="13"/>
    </row>
    <row r="1008" spans="1:10" ht="13" x14ac:dyDescent="0.15">
      <c r="A1008" s="14"/>
      <c r="B1008" s="14"/>
      <c r="C1008" s="14"/>
      <c r="D1008" s="14"/>
      <c r="E1008" s="14"/>
      <c r="F1008" s="13"/>
      <c r="G1008" s="13"/>
      <c r="H1008" s="13"/>
      <c r="I1008" s="13"/>
      <c r="J1008" s="13"/>
    </row>
    <row r="1009" spans="1:10" ht="13" x14ac:dyDescent="0.15">
      <c r="A1009" s="14"/>
      <c r="B1009" s="14"/>
      <c r="C1009" s="14"/>
      <c r="D1009" s="14"/>
      <c r="E1009" s="14"/>
      <c r="F1009" s="13"/>
      <c r="G1009" s="13"/>
      <c r="H1009" s="13"/>
      <c r="I1009" s="13"/>
      <c r="J1009" s="13"/>
    </row>
    <row r="1010" spans="1:10" ht="13" x14ac:dyDescent="0.15">
      <c r="A1010" s="14"/>
      <c r="B1010" s="14"/>
      <c r="C1010" s="14"/>
      <c r="D1010" s="14"/>
      <c r="E1010" s="14"/>
      <c r="F1010" s="13"/>
      <c r="G1010" s="13"/>
      <c r="H1010" s="13"/>
      <c r="I1010" s="13"/>
      <c r="J1010" s="13"/>
    </row>
    <row r="1011" spans="1:10" ht="13" x14ac:dyDescent="0.15">
      <c r="A1011" s="14"/>
      <c r="B1011" s="14"/>
      <c r="C1011" s="14"/>
      <c r="D1011" s="14"/>
      <c r="E1011" s="14"/>
      <c r="F1011" s="13"/>
      <c r="G1011" s="13"/>
      <c r="H1011" s="13"/>
      <c r="I1011" s="13"/>
      <c r="J1011" s="13"/>
    </row>
    <row r="1012" spans="1:10" ht="13" x14ac:dyDescent="0.15">
      <c r="A1012" s="14"/>
      <c r="B1012" s="14"/>
      <c r="C1012" s="14"/>
      <c r="D1012" s="14"/>
      <c r="E1012" s="14"/>
      <c r="F1012" s="13"/>
      <c r="G1012" s="13"/>
      <c r="H1012" s="13"/>
      <c r="I1012" s="13"/>
      <c r="J1012" s="13"/>
    </row>
    <row r="1013" spans="1:10" ht="13" x14ac:dyDescent="0.15">
      <c r="A1013" s="14"/>
      <c r="B1013" s="14"/>
      <c r="C1013" s="14"/>
      <c r="D1013" s="14"/>
      <c r="E1013" s="14"/>
      <c r="F1013" s="13"/>
      <c r="G1013" s="13"/>
      <c r="H1013" s="13"/>
      <c r="I1013" s="13"/>
      <c r="J1013" s="13"/>
    </row>
    <row r="1014" spans="1:10" ht="13" x14ac:dyDescent="0.15">
      <c r="A1014" s="14"/>
      <c r="B1014" s="14"/>
      <c r="C1014" s="14"/>
      <c r="D1014" s="14"/>
      <c r="E1014" s="14"/>
      <c r="F1014" s="13"/>
      <c r="G1014" s="13"/>
      <c r="H1014" s="13"/>
      <c r="I1014" s="13"/>
      <c r="J1014" s="13"/>
    </row>
    <row r="1015" spans="1:10" ht="13" x14ac:dyDescent="0.15">
      <c r="A1015" s="14"/>
      <c r="B1015" s="14"/>
      <c r="C1015" s="14"/>
      <c r="D1015" s="14"/>
      <c r="E1015" s="14"/>
      <c r="F1015" s="13"/>
      <c r="G1015" s="13"/>
      <c r="H1015" s="13"/>
      <c r="I1015" s="13"/>
      <c r="J1015" s="13"/>
    </row>
    <row r="1016" spans="1:10" ht="13" x14ac:dyDescent="0.15">
      <c r="A1016" s="14"/>
      <c r="B1016" s="14"/>
      <c r="C1016" s="14"/>
      <c r="D1016" s="14"/>
      <c r="E1016" s="14"/>
      <c r="F1016" s="13"/>
      <c r="G1016" s="13"/>
      <c r="H1016" s="13"/>
      <c r="I1016" s="13"/>
      <c r="J1016" s="13"/>
    </row>
    <row r="1017" spans="1:10" ht="13" x14ac:dyDescent="0.15">
      <c r="A1017" s="14"/>
      <c r="B1017" s="14"/>
      <c r="C1017" s="14"/>
      <c r="D1017" s="14"/>
      <c r="E1017" s="14"/>
      <c r="F1017" s="13"/>
      <c r="G1017" s="13"/>
      <c r="H1017" s="13"/>
      <c r="I1017" s="13"/>
      <c r="J1017" s="13"/>
    </row>
    <row r="1018" spans="1:10" ht="13" x14ac:dyDescent="0.15">
      <c r="A1018" s="14"/>
      <c r="B1018" s="14"/>
      <c r="C1018" s="14"/>
      <c r="D1018" s="14"/>
      <c r="E1018" s="14"/>
      <c r="F1018" s="13"/>
      <c r="G1018" s="13"/>
      <c r="H1018" s="13"/>
      <c r="I1018" s="13"/>
      <c r="J1018" s="13"/>
    </row>
    <row r="1019" spans="1:10" ht="13" x14ac:dyDescent="0.15">
      <c r="A1019" s="14"/>
      <c r="B1019" s="14"/>
      <c r="C1019" s="14"/>
      <c r="D1019" s="14"/>
      <c r="E1019" s="14"/>
      <c r="F1019" s="13"/>
      <c r="G1019" s="13"/>
      <c r="H1019" s="13"/>
      <c r="I1019" s="13"/>
      <c r="J1019" s="13"/>
    </row>
    <row r="1020" spans="1:10" ht="13" x14ac:dyDescent="0.15">
      <c r="A1020" s="14"/>
      <c r="B1020" s="14"/>
      <c r="C1020" s="14"/>
      <c r="D1020" s="14"/>
      <c r="E1020" s="14"/>
      <c r="F1020" s="13"/>
      <c r="G1020" s="13"/>
      <c r="H1020" s="13"/>
      <c r="I1020" s="13"/>
      <c r="J1020" s="13"/>
    </row>
    <row r="1021" spans="1:10" ht="13" x14ac:dyDescent="0.15">
      <c r="A1021" s="14"/>
      <c r="B1021" s="14"/>
      <c r="C1021" s="14"/>
      <c r="D1021" s="14"/>
      <c r="E1021" s="14"/>
      <c r="F1021" s="13"/>
      <c r="G1021" s="13"/>
      <c r="H1021" s="13"/>
      <c r="I1021" s="13"/>
      <c r="J1021" s="13"/>
    </row>
    <row r="1022" spans="1:10" ht="13" x14ac:dyDescent="0.15">
      <c r="A1022" s="14"/>
      <c r="B1022" s="14"/>
      <c r="C1022" s="14"/>
      <c r="D1022" s="14"/>
      <c r="E1022" s="14"/>
      <c r="F1022" s="13"/>
      <c r="G1022" s="13"/>
      <c r="H1022" s="13"/>
      <c r="I1022" s="13"/>
      <c r="J1022" s="13"/>
    </row>
  </sheetData>
  <sheetProtection password="CE84"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election activeCell="K40" sqref="K40"/>
    </sheetView>
  </sheetViews>
  <sheetFormatPr baseColWidth="10" defaultColWidth="15.1640625" defaultRowHeight="15" customHeight="1" x14ac:dyDescent="0.15"/>
  <cols>
    <col min="1" max="1" width="3.5" style="7" customWidth="1"/>
    <col min="2" max="2" width="70.5" style="7" customWidth="1"/>
    <col min="3" max="3" width="19.1640625" style="7" customWidth="1"/>
    <col min="4" max="4" width="15.1640625" style="168"/>
    <col min="5" max="16384" width="15.1640625" style="7"/>
  </cols>
  <sheetData>
    <row r="1" spans="1:4" ht="15" customHeight="1" x14ac:dyDescent="0.15">
      <c r="A1" s="5" t="s">
        <v>0</v>
      </c>
      <c r="B1" s="6"/>
      <c r="C1" s="169">
        <f>'Basic Information'!C2</f>
        <v>0</v>
      </c>
    </row>
    <row r="2" spans="1:4" ht="15" customHeight="1" x14ac:dyDescent="0.15">
      <c r="A2" s="5" t="s">
        <v>272</v>
      </c>
      <c r="B2" s="8"/>
      <c r="C2" s="170"/>
    </row>
    <row r="3" spans="1:4" ht="15" customHeight="1" x14ac:dyDescent="0.15">
      <c r="A3" s="5"/>
      <c r="B3" s="8" t="s">
        <v>275</v>
      </c>
      <c r="C3" s="170" t="e">
        <f>'Financial Summary'!K26/SUM('Material Flows'!N9:N40)</f>
        <v>#DIV/0!</v>
      </c>
    </row>
    <row r="4" spans="1:4" ht="15" customHeight="1" x14ac:dyDescent="0.15">
      <c r="A4" s="5"/>
      <c r="B4" s="8" t="s">
        <v>276</v>
      </c>
      <c r="C4" s="171">
        <f>'Financial Summary'!K26</f>
        <v>0</v>
      </c>
    </row>
    <row r="5" spans="1:4" ht="15" customHeight="1" x14ac:dyDescent="0.15">
      <c r="A5" s="5"/>
      <c r="B5" s="8" t="s">
        <v>277</v>
      </c>
      <c r="C5" s="171">
        <f>'Financial Summary'!I26</f>
        <v>0</v>
      </c>
    </row>
    <row r="6" spans="1:4" ht="15" customHeight="1" x14ac:dyDescent="0.15">
      <c r="A6" s="5"/>
      <c r="B6" s="8" t="s">
        <v>278</v>
      </c>
      <c r="C6" s="171">
        <f>'Financial Summary'!C51+'Financial Summary'!D51</f>
        <v>0</v>
      </c>
    </row>
    <row r="7" spans="1:4" ht="15" customHeight="1" x14ac:dyDescent="0.15">
      <c r="A7" s="5"/>
      <c r="B7" s="8" t="s">
        <v>382</v>
      </c>
      <c r="C7" s="171">
        <f>'Financial Summary'!E51</f>
        <v>0</v>
      </c>
    </row>
    <row r="8" spans="1:4" ht="15" customHeight="1" x14ac:dyDescent="0.15">
      <c r="A8" s="5"/>
      <c r="B8" s="8" t="s">
        <v>370</v>
      </c>
      <c r="C8" s="170" t="e">
        <f>C6/C4</f>
        <v>#DIV/0!</v>
      </c>
    </row>
    <row r="9" spans="1:4" ht="15" customHeight="1" x14ac:dyDescent="0.15">
      <c r="A9" s="5"/>
      <c r="B9" s="8" t="s">
        <v>279</v>
      </c>
      <c r="C9" s="171">
        <f>'Financial Summary'!C57</f>
        <v>0</v>
      </c>
    </row>
    <row r="10" spans="1:4" ht="15" customHeight="1" x14ac:dyDescent="0.15">
      <c r="A10" s="5"/>
      <c r="B10" s="8" t="s">
        <v>474</v>
      </c>
      <c r="C10" s="172">
        <f>'Costs and Revenues'!E141</f>
        <v>0</v>
      </c>
    </row>
    <row r="11" spans="1:4" ht="15" customHeight="1" x14ac:dyDescent="0.15">
      <c r="A11" s="5"/>
      <c r="B11" s="8" t="s">
        <v>280</v>
      </c>
      <c r="C11" s="171">
        <f>'Costs and Revenues'!E146</f>
        <v>0</v>
      </c>
    </row>
    <row r="12" spans="1:4" s="187" customFormat="1" ht="15" customHeight="1" x14ac:dyDescent="0.15">
      <c r="A12" s="5"/>
      <c r="B12" s="8" t="s">
        <v>482</v>
      </c>
      <c r="C12" s="175" t="e">
        <f>'Financial Summary'!K6/'Financial Summary'!K26</f>
        <v>#DIV/0!</v>
      </c>
      <c r="D12" s="168"/>
    </row>
    <row r="13" spans="1:4" ht="15" customHeight="1" x14ac:dyDescent="0.15">
      <c r="A13" s="5"/>
      <c r="B13" s="8" t="s">
        <v>281</v>
      </c>
      <c r="C13" s="171">
        <f>'Costs and Revenues'!E150</f>
        <v>0</v>
      </c>
    </row>
    <row r="14" spans="1:4" ht="15" customHeight="1" x14ac:dyDescent="0.15">
      <c r="A14" s="5" t="s">
        <v>282</v>
      </c>
      <c r="B14" s="8"/>
      <c r="C14" s="170"/>
    </row>
    <row r="15" spans="1:4" ht="15" customHeight="1" x14ac:dyDescent="0.15">
      <c r="A15" s="5"/>
      <c r="B15" s="8" t="s">
        <v>283</v>
      </c>
      <c r="C15" s="173">
        <f>SUM('Material Flows'!N9:N46)</f>
        <v>0</v>
      </c>
    </row>
    <row r="16" spans="1:4" ht="15" customHeight="1" x14ac:dyDescent="0.15">
      <c r="A16" s="5"/>
      <c r="B16" s="8" t="s">
        <v>433</v>
      </c>
      <c r="C16" s="170" t="e">
        <f>C15/C26</f>
        <v>#DIV/0!</v>
      </c>
    </row>
    <row r="17" spans="1:4" ht="15" customHeight="1" x14ac:dyDescent="0.15">
      <c r="A17" s="5"/>
      <c r="B17" s="8" t="s">
        <v>284</v>
      </c>
      <c r="C17" s="173">
        <f>SUM('Material Flows'!D97:H134)</f>
        <v>0</v>
      </c>
    </row>
    <row r="18" spans="1:4" ht="15" customHeight="1" x14ac:dyDescent="0.15">
      <c r="A18" s="5"/>
      <c r="B18" s="8" t="s">
        <v>285</v>
      </c>
      <c r="C18" s="173">
        <f>SUM(Calculations!D526:D563)+SUM(Calculations!D568:D605)+SUM(Calculations!G526:G563)+SUM(Calculations!G568:G605)</f>
        <v>0</v>
      </c>
    </row>
    <row r="19" spans="1:4" ht="15" customHeight="1" x14ac:dyDescent="0.15">
      <c r="A19" s="5"/>
      <c r="B19" s="8" t="s">
        <v>286</v>
      </c>
      <c r="C19" s="173">
        <f>SUM(Calculations!D426:E463)+SUM(Calculations!D476:E513)</f>
        <v>0</v>
      </c>
    </row>
    <row r="20" spans="1:4" ht="15" customHeight="1" x14ac:dyDescent="0.15">
      <c r="A20" s="5"/>
      <c r="B20" s="8" t="s">
        <v>288</v>
      </c>
      <c r="C20" s="173">
        <f>SUM(Calculations!F426:G463)+SUM(Calculations!F476:G513)</f>
        <v>0</v>
      </c>
    </row>
    <row r="21" spans="1:4" ht="15" customHeight="1" x14ac:dyDescent="0.15">
      <c r="A21" s="5"/>
      <c r="B21" s="8" t="s">
        <v>289</v>
      </c>
      <c r="C21" s="170">
        <f>SUM(Calculations!G426:G463)+SUM(Calculations!G476:G513)</f>
        <v>0</v>
      </c>
    </row>
    <row r="22" spans="1:4" ht="15" customHeight="1" x14ac:dyDescent="0.15">
      <c r="A22" s="5"/>
      <c r="B22" s="8" t="s">
        <v>290</v>
      </c>
      <c r="C22" s="173">
        <f>SUM('Material Flows'!M97:M134)</f>
        <v>0</v>
      </c>
    </row>
    <row r="23" spans="1:4" ht="15" customHeight="1" x14ac:dyDescent="0.15">
      <c r="A23" s="5" t="s">
        <v>291</v>
      </c>
      <c r="B23" s="8"/>
      <c r="C23" s="170"/>
    </row>
    <row r="24" spans="1:4" ht="15" customHeight="1" x14ac:dyDescent="0.15">
      <c r="A24" s="5"/>
      <c r="B24" s="8" t="s">
        <v>292</v>
      </c>
      <c r="C24" s="170">
        <f>'Social and Environmental'!H5</f>
        <v>0</v>
      </c>
    </row>
    <row r="25" spans="1:4" ht="15" customHeight="1" x14ac:dyDescent="0.15">
      <c r="A25" s="5"/>
      <c r="B25" s="8" t="s">
        <v>293</v>
      </c>
      <c r="C25" s="170">
        <f>'Social and Environmental'!H54</f>
        <v>0</v>
      </c>
    </row>
    <row r="26" spans="1:4" ht="15" customHeight="1" x14ac:dyDescent="0.15">
      <c r="A26" s="5"/>
      <c r="B26" s="8" t="s">
        <v>411</v>
      </c>
      <c r="C26" s="170">
        <f>SUM('Costs and Revenues'!C10:C14)</f>
        <v>0</v>
      </c>
    </row>
    <row r="27" spans="1:4" s="161" customFormat="1" ht="15" customHeight="1" x14ac:dyDescent="0.15">
      <c r="A27" s="5"/>
      <c r="B27" s="8" t="s">
        <v>434</v>
      </c>
      <c r="C27" s="170">
        <f>C26-C30</f>
        <v>0</v>
      </c>
      <c r="D27" s="168"/>
    </row>
    <row r="28" spans="1:4" s="161" customFormat="1" ht="15" customHeight="1" x14ac:dyDescent="0.15">
      <c r="A28" s="5"/>
      <c r="B28" s="8" t="s">
        <v>435</v>
      </c>
      <c r="C28" s="170">
        <f>C26-C31</f>
        <v>0</v>
      </c>
      <c r="D28" s="168"/>
    </row>
    <row r="29" spans="1:4" s="161" customFormat="1" ht="15" customHeight="1" x14ac:dyDescent="0.15">
      <c r="A29" s="5"/>
      <c r="B29" s="8" t="s">
        <v>436</v>
      </c>
      <c r="C29" s="170">
        <f>C26-C32</f>
        <v>0</v>
      </c>
      <c r="D29" s="168"/>
    </row>
    <row r="30" spans="1:4" ht="15" customHeight="1" x14ac:dyDescent="0.15">
      <c r="A30" s="5"/>
      <c r="B30" s="8" t="s">
        <v>437</v>
      </c>
      <c r="C30" s="170">
        <f>SUM('Social and Environmental'!H8)</f>
        <v>0</v>
      </c>
    </row>
    <row r="31" spans="1:4" ht="15" customHeight="1" x14ac:dyDescent="0.15">
      <c r="A31" s="5"/>
      <c r="B31" s="8" t="s">
        <v>438</v>
      </c>
      <c r="C31" s="170">
        <f>SUM('Social and Environmental'!H9)</f>
        <v>0</v>
      </c>
    </row>
    <row r="32" spans="1:4" ht="15" customHeight="1" x14ac:dyDescent="0.15">
      <c r="A32" s="5"/>
      <c r="B32" s="8" t="s">
        <v>414</v>
      </c>
      <c r="C32" s="170">
        <f>SUM('Social and Environmental'!H10)</f>
        <v>0</v>
      </c>
    </row>
    <row r="33" spans="1:4" ht="15" customHeight="1" x14ac:dyDescent="0.15">
      <c r="A33" s="5"/>
      <c r="B33" s="8" t="s">
        <v>359</v>
      </c>
      <c r="C33" s="172" t="str">
        <f>'Social and Environmental'!H28</f>
        <v/>
      </c>
    </row>
    <row r="34" spans="1:4" ht="15" customHeight="1" x14ac:dyDescent="0.15">
      <c r="A34" s="5"/>
      <c r="B34" s="8" t="s">
        <v>294</v>
      </c>
      <c r="C34" s="170">
        <f>'Social and Environmental'!H12</f>
        <v>0</v>
      </c>
    </row>
    <row r="35" spans="1:4" ht="15" customHeight="1" x14ac:dyDescent="0.15">
      <c r="A35" s="5"/>
      <c r="B35" s="8" t="s">
        <v>295</v>
      </c>
      <c r="C35" s="171" t="e">
        <f>SUMPRODUCT('Costs and Revenues'!C10:C14, 'Costs and Revenues'!K10:K14)/SUM('Costs and Revenues'!C10:C14)</f>
        <v>#DIV/0!</v>
      </c>
    </row>
    <row r="36" spans="1:4" ht="15" customHeight="1" x14ac:dyDescent="0.15">
      <c r="A36" s="5"/>
      <c r="B36" s="8" t="s">
        <v>36</v>
      </c>
      <c r="C36" s="170" t="e">
        <f>SUMPRODUCT('Costs and Revenues'!F10:F14, 'Costs and Revenues'!C10:C14)/SUM('Costs and Revenues'!C10:C14)</f>
        <v>#DIV/0!</v>
      </c>
    </row>
    <row r="37" spans="1:4" ht="15" customHeight="1" x14ac:dyDescent="0.15">
      <c r="A37" s="5"/>
      <c r="B37" s="8" t="s">
        <v>296</v>
      </c>
      <c r="C37" s="174" t="e">
        <f>(MAX('Costs and Revenues'!K10:K14)/MIN('Costs and Revenues'!K10:K14))</f>
        <v>#DIV/0!</v>
      </c>
    </row>
    <row r="38" spans="1:4" ht="15" customHeight="1" x14ac:dyDescent="0.15">
      <c r="A38" s="5" t="s">
        <v>298</v>
      </c>
      <c r="B38" s="8"/>
      <c r="C38" s="170"/>
    </row>
    <row r="39" spans="1:4" s="161" customFormat="1" ht="15" customHeight="1" x14ac:dyDescent="0.15">
      <c r="A39" s="5"/>
      <c r="B39" s="8" t="s">
        <v>390</v>
      </c>
      <c r="C39" s="171">
        <f>C18*'Costs and Revenues'!F70</f>
        <v>0</v>
      </c>
      <c r="D39" s="168"/>
    </row>
    <row r="40" spans="1:4" s="161" customFormat="1" ht="15" customHeight="1" x14ac:dyDescent="0.15">
      <c r="A40" s="5"/>
      <c r="B40" s="8" t="s">
        <v>297</v>
      </c>
      <c r="C40" s="170">
        <f>'Social and Environmental'!H14</f>
        <v>0</v>
      </c>
      <c r="D40" s="168"/>
    </row>
    <row r="41" spans="1:4" ht="15" customHeight="1" x14ac:dyDescent="0.15">
      <c r="A41" s="5"/>
      <c r="B41" s="8" t="s">
        <v>439</v>
      </c>
      <c r="C41" s="170">
        <f>'Social and Environmental'!H15</f>
        <v>0</v>
      </c>
    </row>
    <row r="42" spans="1:4" ht="13" x14ac:dyDescent="0.15">
      <c r="A42" s="5" t="s">
        <v>168</v>
      </c>
      <c r="B42" s="8"/>
      <c r="C42" s="170"/>
    </row>
    <row r="43" spans="1:4" ht="13" x14ac:dyDescent="0.15">
      <c r="A43" s="5"/>
      <c r="B43" s="8" t="s">
        <v>299</v>
      </c>
      <c r="C43" s="175" t="str">
        <f>'Social and Environmental'!H49</f>
        <v/>
      </c>
    </row>
    <row r="44" spans="1:4" ht="13" x14ac:dyDescent="0.15">
      <c r="A44" s="5"/>
      <c r="B44" s="8" t="s">
        <v>440</v>
      </c>
      <c r="C44" s="175" t="e">
        <f>'Social and Environmental'!H52/C26</f>
        <v>#DIV/0!</v>
      </c>
    </row>
    <row r="45" spans="1:4" ht="13" x14ac:dyDescent="0.15">
      <c r="A45" s="5"/>
      <c r="B45" s="8" t="s">
        <v>441</v>
      </c>
      <c r="C45" s="175" t="e">
        <f>'Social and Environmental'!H51/C26</f>
        <v>#DIV/0!</v>
      </c>
    </row>
    <row r="46" spans="1:4" ht="13" x14ac:dyDescent="0.15">
      <c r="A46" s="5" t="s">
        <v>227</v>
      </c>
      <c r="B46" s="8"/>
      <c r="C46" s="170"/>
    </row>
    <row r="47" spans="1:4" ht="13" x14ac:dyDescent="0.15">
      <c r="A47" s="5"/>
      <c r="B47" s="8" t="s">
        <v>290</v>
      </c>
      <c r="C47" s="173">
        <f>SUM('Material Flows'!M97:M134)</f>
        <v>0</v>
      </c>
    </row>
    <row r="48" spans="1:4" ht="13" x14ac:dyDescent="0.15">
      <c r="A48" s="5"/>
      <c r="B48" s="8" t="s">
        <v>239</v>
      </c>
      <c r="C48" s="174">
        <f>'Social and Environmental'!F99</f>
        <v>0</v>
      </c>
    </row>
    <row r="49" spans="1:3" ht="13" x14ac:dyDescent="0.15">
      <c r="A49" s="5"/>
      <c r="B49" s="8" t="s">
        <v>250</v>
      </c>
      <c r="C49" s="174">
        <f>'Social and Environmental'!G108</f>
        <v>0</v>
      </c>
    </row>
    <row r="50" spans="1:3" ht="13" x14ac:dyDescent="0.15">
      <c r="A50" s="5"/>
      <c r="B50" s="8" t="s">
        <v>260</v>
      </c>
      <c r="C50" s="176">
        <f>'Social and Environmental'!H118</f>
        <v>0</v>
      </c>
    </row>
    <row r="51" spans="1:3" ht="13" x14ac:dyDescent="0.15">
      <c r="A51" s="5"/>
      <c r="B51" s="8" t="s">
        <v>261</v>
      </c>
      <c r="C51" s="174">
        <f>'Social and Environmental'!H119</f>
        <v>0</v>
      </c>
    </row>
    <row r="52" spans="1:3" ht="13" x14ac:dyDescent="0.15">
      <c r="A52" s="5"/>
      <c r="B52" s="8" t="s">
        <v>266</v>
      </c>
      <c r="C52" s="174">
        <f>'Social and Environmental'!H125</f>
        <v>0</v>
      </c>
    </row>
    <row r="53" spans="1:3" ht="13" x14ac:dyDescent="0.15">
      <c r="A53" s="5"/>
      <c r="B53" s="8" t="s">
        <v>271</v>
      </c>
      <c r="C53" s="174">
        <f>'Social and Environmental'!H131</f>
        <v>0</v>
      </c>
    </row>
    <row r="54" spans="1:3" ht="13" x14ac:dyDescent="0.15">
      <c r="A54" s="5" t="s">
        <v>196</v>
      </c>
      <c r="B54" s="8"/>
      <c r="C54" s="170"/>
    </row>
    <row r="55" spans="1:3" ht="13" x14ac:dyDescent="0.15">
      <c r="A55" s="5"/>
      <c r="B55" s="8" t="s">
        <v>467</v>
      </c>
      <c r="C55" s="173">
        <f>'Social and Environmental'!F74</f>
        <v>0</v>
      </c>
    </row>
    <row r="56" spans="1:3" ht="13" x14ac:dyDescent="0.15">
      <c r="A56" s="5"/>
      <c r="B56" s="8" t="s">
        <v>468</v>
      </c>
      <c r="C56" s="173">
        <f>SUM('Social and Environmental'!F75:F78)</f>
        <v>0</v>
      </c>
    </row>
    <row r="57" spans="1:3" ht="13" x14ac:dyDescent="0.15">
      <c r="A57" s="5"/>
      <c r="B57" s="8" t="s">
        <v>471</v>
      </c>
      <c r="C57" s="173">
        <f>'Social and Environmental'!F79</f>
        <v>0</v>
      </c>
    </row>
    <row r="58" spans="1:3" ht="15" customHeight="1" x14ac:dyDescent="0.15">
      <c r="A58" s="5"/>
      <c r="B58" s="8" t="s">
        <v>469</v>
      </c>
      <c r="C58" s="173">
        <f>'Social and Environmental'!F82</f>
        <v>0</v>
      </c>
    </row>
    <row r="59" spans="1:3" ht="15" customHeight="1" x14ac:dyDescent="0.15">
      <c r="A59" s="5"/>
      <c r="B59" s="8" t="s">
        <v>470</v>
      </c>
      <c r="C59" s="173">
        <f>SUM('Social and Environmental'!F83:F86)</f>
        <v>0</v>
      </c>
    </row>
    <row r="60" spans="1:3" ht="15" customHeight="1" x14ac:dyDescent="0.15">
      <c r="A60" s="5"/>
      <c r="B60" s="8" t="s">
        <v>472</v>
      </c>
      <c r="C60" s="173">
        <f>'Social and Environmental'!F87</f>
        <v>0</v>
      </c>
    </row>
  </sheetData>
  <sheetProtection password="CE84"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6"/>
  <sheetViews>
    <sheetView showGridLines="0" topLeftCell="A335" workbookViewId="0">
      <selection activeCell="C337" sqref="C337"/>
    </sheetView>
  </sheetViews>
  <sheetFormatPr baseColWidth="10" defaultColWidth="15.1640625" defaultRowHeight="15" customHeight="1" x14ac:dyDescent="0.15"/>
  <cols>
    <col min="1" max="1" width="4.33203125" style="147" customWidth="1"/>
    <col min="2" max="16384" width="15.1640625" style="147"/>
  </cols>
  <sheetData>
    <row r="1" spans="1:26" ht="1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15">
      <c r="A2" s="1"/>
      <c r="B2" s="114" t="s">
        <v>212</v>
      </c>
      <c r="C2" s="1"/>
      <c r="D2" s="1"/>
      <c r="E2" s="1"/>
      <c r="F2" s="1"/>
      <c r="G2" s="1"/>
      <c r="H2" s="1"/>
      <c r="I2" s="1"/>
      <c r="J2" s="1"/>
      <c r="K2" s="1"/>
      <c r="L2" s="1"/>
      <c r="M2" s="1"/>
      <c r="N2" s="1"/>
      <c r="O2" s="1"/>
      <c r="P2" s="1"/>
      <c r="Q2" s="1"/>
      <c r="R2" s="1"/>
      <c r="S2" s="1"/>
      <c r="T2" s="1"/>
      <c r="U2" s="1"/>
      <c r="V2" s="1"/>
      <c r="W2" s="1"/>
      <c r="X2" s="1"/>
      <c r="Y2" s="1"/>
      <c r="Z2" s="1"/>
    </row>
    <row r="3" spans="1:26" ht="1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15">
      <c r="A4" s="1"/>
      <c r="B4" s="1" t="s">
        <v>459</v>
      </c>
      <c r="C4" s="1"/>
      <c r="D4" s="1"/>
      <c r="E4" s="1"/>
      <c r="F4" s="1"/>
      <c r="G4" s="1"/>
      <c r="H4" s="1"/>
      <c r="I4" s="1"/>
      <c r="J4" s="1"/>
      <c r="K4" s="1"/>
      <c r="L4" s="1"/>
      <c r="M4" s="1"/>
      <c r="N4" s="1"/>
      <c r="O4" s="1"/>
      <c r="P4" s="1"/>
      <c r="Q4" s="1"/>
      <c r="R4" s="1"/>
      <c r="S4" s="1"/>
      <c r="T4" s="1"/>
      <c r="U4" s="1"/>
      <c r="V4" s="1"/>
      <c r="W4" s="1"/>
      <c r="X4" s="1"/>
      <c r="Y4" s="1"/>
      <c r="Z4" s="1"/>
    </row>
    <row r="5" spans="1:26" ht="15" customHeight="1" x14ac:dyDescent="0.15">
      <c r="A5" s="1"/>
      <c r="B5" s="1" t="s">
        <v>146</v>
      </c>
      <c r="C5" s="1"/>
      <c r="D5" s="1"/>
      <c r="E5" s="1"/>
      <c r="F5" s="1"/>
      <c r="G5" s="1"/>
      <c r="H5" s="1"/>
      <c r="I5" s="1"/>
      <c r="J5" s="1"/>
      <c r="K5" s="1"/>
      <c r="L5" s="1"/>
      <c r="M5" s="1"/>
      <c r="N5" s="1"/>
      <c r="O5" s="1"/>
      <c r="P5" s="1"/>
      <c r="Q5" s="1"/>
      <c r="R5" s="1"/>
      <c r="S5" s="1"/>
      <c r="T5" s="1"/>
      <c r="U5" s="1"/>
      <c r="V5" s="1"/>
      <c r="W5" s="1"/>
      <c r="X5" s="1"/>
      <c r="Y5" s="1"/>
      <c r="Z5" s="1"/>
    </row>
    <row r="6" spans="1:26" ht="15" customHeight="1" x14ac:dyDescent="0.15">
      <c r="A6" s="1"/>
      <c r="B6" s="1" t="s">
        <v>148</v>
      </c>
      <c r="C6" s="1"/>
      <c r="D6" s="1"/>
      <c r="E6" s="1"/>
      <c r="F6" s="1"/>
      <c r="G6" s="1"/>
      <c r="H6" s="1"/>
      <c r="I6" s="1"/>
      <c r="J6" s="1"/>
      <c r="K6" s="1"/>
      <c r="L6" s="1"/>
      <c r="M6" s="1"/>
      <c r="N6" s="1"/>
      <c r="O6" s="1"/>
      <c r="P6" s="1"/>
      <c r="Q6" s="1"/>
      <c r="R6" s="1"/>
      <c r="S6" s="1"/>
      <c r="T6" s="1"/>
      <c r="U6" s="1"/>
      <c r="V6" s="1"/>
      <c r="W6" s="1"/>
      <c r="X6" s="1"/>
      <c r="Y6" s="1"/>
      <c r="Z6" s="1"/>
    </row>
    <row r="7" spans="1:26" ht="15" customHeight="1" x14ac:dyDescent="0.15">
      <c r="A7" s="1"/>
      <c r="B7" s="1" t="s">
        <v>149</v>
      </c>
      <c r="C7" s="1"/>
      <c r="D7" s="1"/>
      <c r="E7" s="1"/>
      <c r="F7" s="1"/>
      <c r="G7" s="1"/>
      <c r="H7" s="1"/>
      <c r="I7" s="1"/>
      <c r="J7" s="1"/>
      <c r="K7" s="1"/>
      <c r="L7" s="1"/>
      <c r="M7" s="1"/>
      <c r="N7" s="1"/>
      <c r="O7" s="1"/>
      <c r="P7" s="1"/>
      <c r="Q7" s="1"/>
      <c r="R7" s="1"/>
      <c r="S7" s="1"/>
      <c r="T7" s="1"/>
      <c r="U7" s="1"/>
      <c r="V7" s="1"/>
      <c r="W7" s="1"/>
      <c r="X7" s="1"/>
      <c r="Y7" s="1"/>
      <c r="Z7" s="1"/>
    </row>
    <row r="8" spans="1:26" ht="15" customHeight="1" x14ac:dyDescent="0.15">
      <c r="A8" s="1"/>
      <c r="B8" s="1" t="s">
        <v>150</v>
      </c>
      <c r="C8" s="1"/>
      <c r="D8" s="1"/>
      <c r="E8" s="1"/>
      <c r="F8" s="1"/>
      <c r="G8" s="1"/>
      <c r="H8" s="1"/>
      <c r="I8" s="1"/>
      <c r="J8" s="1"/>
      <c r="K8" s="1"/>
      <c r="L8" s="1"/>
      <c r="M8" s="1"/>
      <c r="N8" s="1"/>
      <c r="O8" s="1"/>
      <c r="P8" s="1"/>
      <c r="Q8" s="1"/>
      <c r="R8" s="1"/>
      <c r="S8" s="1"/>
      <c r="T8" s="1"/>
      <c r="U8" s="1"/>
      <c r="V8" s="1"/>
      <c r="W8" s="1"/>
      <c r="X8" s="1"/>
      <c r="Y8" s="1"/>
      <c r="Z8" s="1"/>
    </row>
    <row r="9" spans="1:26" ht="15" customHeight="1" x14ac:dyDescent="0.15">
      <c r="A9" s="1"/>
      <c r="B9" s="1" t="s">
        <v>151</v>
      </c>
      <c r="C9" s="1"/>
      <c r="D9" s="1"/>
      <c r="E9" s="1"/>
      <c r="F9" s="1"/>
      <c r="G9" s="1"/>
      <c r="H9" s="1"/>
      <c r="I9" s="1"/>
      <c r="J9" s="1"/>
      <c r="K9" s="1"/>
      <c r="L9" s="1"/>
      <c r="M9" s="1"/>
      <c r="N9" s="1"/>
      <c r="O9" s="1"/>
      <c r="P9" s="1"/>
      <c r="Q9" s="1"/>
      <c r="R9" s="1"/>
      <c r="S9" s="1"/>
      <c r="T9" s="1"/>
      <c r="U9" s="1"/>
      <c r="V9" s="1"/>
      <c r="W9" s="1"/>
      <c r="X9" s="1"/>
      <c r="Y9" s="1"/>
      <c r="Z9" s="1"/>
    </row>
    <row r="10" spans="1:26" ht="1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ustomHeight="1" x14ac:dyDescent="0.15">
      <c r="A12" s="1"/>
      <c r="B12" s="1" t="s">
        <v>213</v>
      </c>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x14ac:dyDescent="0.15">
      <c r="A13" s="1"/>
      <c r="B13" s="1" t="s">
        <v>215</v>
      </c>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15">
      <c r="A14" s="1"/>
      <c r="B14" s="1" t="s">
        <v>50</v>
      </c>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x14ac:dyDescent="0.15">
      <c r="A17" s="1"/>
      <c r="B17" s="1" t="s">
        <v>216</v>
      </c>
      <c r="C17" s="1"/>
      <c r="D17" s="1"/>
      <c r="E17" s="1"/>
      <c r="F17" s="1"/>
      <c r="G17" s="1"/>
      <c r="H17" s="1"/>
      <c r="I17" s="1"/>
      <c r="J17" s="1"/>
      <c r="K17" s="1"/>
      <c r="L17" s="1"/>
      <c r="M17" s="1"/>
      <c r="N17" s="1"/>
      <c r="O17" s="1"/>
      <c r="P17" s="1"/>
      <c r="Q17" s="1"/>
      <c r="R17" s="1"/>
      <c r="S17" s="1"/>
      <c r="T17" s="1"/>
      <c r="U17" s="1"/>
      <c r="V17" s="1"/>
      <c r="W17" s="1"/>
      <c r="X17" s="1"/>
      <c r="Y17" s="1"/>
      <c r="Z17" s="1"/>
    </row>
    <row r="18" spans="1:26" ht="15" customHeight="1" x14ac:dyDescent="0.15">
      <c r="A18" s="1"/>
      <c r="B18" s="1" t="s">
        <v>50</v>
      </c>
      <c r="C18" s="1"/>
      <c r="D18" s="1"/>
      <c r="E18" s="1"/>
      <c r="F18" s="1"/>
      <c r="G18" s="1"/>
      <c r="H18" s="1"/>
      <c r="I18" s="1"/>
      <c r="J18" s="1"/>
      <c r="K18" s="1"/>
      <c r="L18" s="1"/>
      <c r="M18" s="1"/>
      <c r="N18" s="1"/>
      <c r="O18" s="1"/>
      <c r="P18" s="1"/>
      <c r="Q18" s="1"/>
      <c r="R18" s="1"/>
      <c r="S18" s="1"/>
      <c r="T18" s="1"/>
      <c r="U18" s="1"/>
      <c r="V18" s="1"/>
      <c r="W18" s="1"/>
      <c r="X18" s="1"/>
      <c r="Y18" s="1"/>
      <c r="Z18" s="1"/>
    </row>
    <row r="19" spans="1:26" ht="15" customHeight="1" x14ac:dyDescent="0.15">
      <c r="A19" s="1"/>
      <c r="B19" s="1" t="s">
        <v>215</v>
      </c>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15">
      <c r="A20" s="1"/>
      <c r="B20" s="1" t="s">
        <v>217</v>
      </c>
      <c r="C20" s="1"/>
      <c r="D20" s="1"/>
      <c r="E20" s="1"/>
      <c r="F20" s="1"/>
      <c r="G20" s="1"/>
      <c r="H20" s="1"/>
      <c r="I20" s="1"/>
      <c r="J20" s="1"/>
      <c r="K20" s="1"/>
      <c r="L20" s="1"/>
      <c r="M20" s="1"/>
      <c r="N20" s="1"/>
      <c r="O20" s="1"/>
      <c r="P20" s="1"/>
      <c r="Q20" s="1"/>
      <c r="R20" s="1"/>
      <c r="S20" s="1"/>
      <c r="T20" s="1"/>
      <c r="U20" s="1"/>
      <c r="V20" s="1"/>
      <c r="W20" s="1"/>
      <c r="X20" s="1"/>
      <c r="Y20" s="1"/>
      <c r="Z20" s="1"/>
    </row>
    <row r="21" spans="1:26" ht="15" customHeight="1" x14ac:dyDescent="0.15">
      <c r="A21" s="1"/>
      <c r="B21" s="1" t="s">
        <v>218</v>
      </c>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15">
      <c r="A22" s="1"/>
      <c r="B22" s="1" t="s">
        <v>219</v>
      </c>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15">
      <c r="A23" s="1"/>
      <c r="B23" s="115" t="s">
        <v>39</v>
      </c>
      <c r="C23" s="1"/>
      <c r="D23" s="1"/>
      <c r="E23" s="1"/>
      <c r="F23" s="1"/>
      <c r="G23" s="1"/>
      <c r="H23" s="1"/>
      <c r="I23" s="1"/>
      <c r="J23" s="1"/>
      <c r="K23" s="1"/>
      <c r="L23" s="1"/>
      <c r="M23" s="1"/>
      <c r="N23" s="1"/>
      <c r="O23" s="1"/>
      <c r="P23" s="1"/>
      <c r="Q23" s="1"/>
      <c r="R23" s="1"/>
      <c r="S23" s="1"/>
      <c r="T23" s="1"/>
      <c r="U23" s="1"/>
      <c r="V23" s="1"/>
      <c r="W23" s="1"/>
      <c r="X23" s="1"/>
      <c r="Y23" s="1"/>
      <c r="Z23" s="1"/>
    </row>
    <row r="24" spans="1:26" ht="15" customHeight="1" x14ac:dyDescent="0.15">
      <c r="A24" s="1"/>
      <c r="B24" s="115" t="s">
        <v>406</v>
      </c>
      <c r="C24" s="1"/>
      <c r="D24" s="1"/>
      <c r="E24" s="1"/>
      <c r="F24" s="1"/>
      <c r="G24" s="1"/>
      <c r="H24" s="1"/>
      <c r="I24" s="1"/>
      <c r="J24" s="1"/>
      <c r="K24" s="1"/>
      <c r="L24" s="1"/>
      <c r="M24" s="1"/>
      <c r="N24" s="1"/>
      <c r="O24" s="1"/>
      <c r="P24" s="1"/>
      <c r="Q24" s="1"/>
      <c r="R24" s="1"/>
      <c r="S24" s="1"/>
      <c r="T24" s="1"/>
      <c r="U24" s="1"/>
      <c r="V24" s="1"/>
      <c r="W24" s="1"/>
      <c r="X24" s="1"/>
      <c r="Y24" s="1"/>
      <c r="Z24" s="1"/>
    </row>
    <row r="25" spans="1:26" ht="1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customHeight="1" x14ac:dyDescent="0.15">
      <c r="A27" s="1"/>
      <c r="B27" s="1" t="s">
        <v>220</v>
      </c>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15">
      <c r="A28" s="1"/>
      <c r="B28" s="1" t="s">
        <v>221</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15">
      <c r="A29" s="1"/>
      <c r="B29" s="1" t="s">
        <v>222</v>
      </c>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x14ac:dyDescent="0.15">
      <c r="A30" s="1"/>
      <c r="B30" s="1" t="s">
        <v>224</v>
      </c>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15">
      <c r="A31" s="1"/>
      <c r="B31" s="1" t="s">
        <v>225</v>
      </c>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15">
      <c r="A32" s="1"/>
      <c r="B32" s="1" t="s">
        <v>226</v>
      </c>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15">
      <c r="A33" s="1"/>
      <c r="B33" s="1" t="s">
        <v>95</v>
      </c>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15">
      <c r="A34" s="1"/>
      <c r="B34" s="1" t="s">
        <v>228</v>
      </c>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x14ac:dyDescent="0.15">
      <c r="A37" s="1"/>
      <c r="B37" s="1" t="s">
        <v>229</v>
      </c>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x14ac:dyDescent="0.15">
      <c r="A38" s="1"/>
      <c r="B38" s="1" t="s">
        <v>113</v>
      </c>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x14ac:dyDescent="0.15">
      <c r="A39" s="1"/>
      <c r="B39" s="1" t="s">
        <v>201</v>
      </c>
      <c r="C39" s="1"/>
      <c r="D39" s="1"/>
      <c r="E39" s="1"/>
      <c r="F39" s="1"/>
      <c r="G39" s="1"/>
      <c r="H39" s="1"/>
      <c r="I39" s="1"/>
      <c r="J39" s="1"/>
      <c r="K39" s="1"/>
      <c r="L39" s="1"/>
      <c r="M39" s="1"/>
      <c r="N39" s="1"/>
      <c r="O39" s="1"/>
      <c r="P39" s="1"/>
      <c r="Q39" s="1"/>
      <c r="R39" s="1"/>
      <c r="S39" s="1"/>
      <c r="T39" s="1"/>
      <c r="U39" s="1"/>
      <c r="V39" s="1"/>
      <c r="W39" s="1"/>
      <c r="X39" s="1"/>
      <c r="Y39" s="1"/>
      <c r="Z39" s="1"/>
    </row>
    <row r="40" spans="1:26" ht="1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15">
      <c r="A42" s="1"/>
      <c r="B42" s="1" t="s">
        <v>230</v>
      </c>
      <c r="C42" s="1"/>
      <c r="D42" s="1"/>
      <c r="E42" s="1"/>
      <c r="F42" s="1"/>
      <c r="G42" s="1"/>
      <c r="H42" s="1"/>
      <c r="I42" s="1"/>
      <c r="J42" s="1"/>
      <c r="K42" s="1"/>
      <c r="L42" s="1"/>
      <c r="M42" s="1"/>
      <c r="N42" s="1"/>
      <c r="O42" s="1"/>
      <c r="P42" s="1"/>
      <c r="Q42" s="1"/>
      <c r="R42" s="1"/>
      <c r="S42" s="1"/>
      <c r="T42" s="1"/>
      <c r="U42" s="1"/>
      <c r="V42" s="1"/>
      <c r="W42" s="1"/>
      <c r="X42" s="1"/>
      <c r="Y42" s="1"/>
      <c r="Z42" s="1"/>
    </row>
    <row r="43" spans="1:26" ht="15" customHeight="1" x14ac:dyDescent="0.15">
      <c r="A43" s="1"/>
      <c r="B43" s="1" t="s">
        <v>360</v>
      </c>
      <c r="C43" s="1"/>
      <c r="D43" s="1"/>
      <c r="E43" s="1"/>
      <c r="F43" s="1"/>
      <c r="G43" s="1"/>
      <c r="H43" s="1"/>
      <c r="I43" s="1"/>
      <c r="J43" s="1"/>
      <c r="K43" s="1"/>
      <c r="L43" s="1"/>
      <c r="M43" s="1"/>
      <c r="N43" s="1"/>
      <c r="O43" s="1"/>
      <c r="P43" s="1"/>
      <c r="Q43" s="1"/>
      <c r="R43" s="1"/>
      <c r="S43" s="1"/>
      <c r="T43" s="1"/>
      <c r="U43" s="1"/>
      <c r="V43" s="1"/>
      <c r="W43" s="1"/>
      <c r="X43" s="1"/>
      <c r="Y43" s="1"/>
      <c r="Z43" s="1"/>
    </row>
    <row r="44" spans="1:26" ht="15" customHeight="1" x14ac:dyDescent="0.15">
      <c r="A44" s="1"/>
      <c r="B44" s="1" t="s">
        <v>361</v>
      </c>
      <c r="C44" s="1"/>
      <c r="D44" s="1"/>
      <c r="E44" s="1"/>
      <c r="F44" s="1"/>
      <c r="G44" s="1"/>
      <c r="H44" s="1"/>
      <c r="I44" s="1"/>
      <c r="J44" s="1"/>
      <c r="K44" s="1"/>
      <c r="L44" s="1"/>
      <c r="M44" s="1"/>
      <c r="N44" s="1"/>
      <c r="O44" s="1"/>
      <c r="P44" s="1"/>
      <c r="Q44" s="1"/>
      <c r="R44" s="1"/>
      <c r="S44" s="1"/>
      <c r="T44" s="1"/>
      <c r="U44" s="1"/>
      <c r="V44" s="1"/>
      <c r="W44" s="1"/>
      <c r="X44" s="1"/>
      <c r="Y44" s="1"/>
      <c r="Z44" s="1"/>
    </row>
    <row r="45" spans="1:26" ht="15" customHeight="1" x14ac:dyDescent="0.15">
      <c r="A45" s="1"/>
      <c r="B45" s="1" t="s">
        <v>362</v>
      </c>
      <c r="C45" s="1"/>
      <c r="D45" s="1"/>
      <c r="E45" s="1"/>
      <c r="F45" s="1"/>
      <c r="G45" s="1"/>
      <c r="H45" s="1"/>
      <c r="I45" s="1"/>
      <c r="J45" s="1"/>
      <c r="K45" s="1"/>
      <c r="L45" s="1"/>
      <c r="M45" s="1"/>
      <c r="N45" s="1"/>
      <c r="O45" s="1"/>
      <c r="P45" s="1"/>
      <c r="Q45" s="1"/>
      <c r="R45" s="1"/>
      <c r="S45" s="1"/>
      <c r="T45" s="1"/>
      <c r="U45" s="1"/>
      <c r="V45" s="1"/>
      <c r="W45" s="1"/>
      <c r="X45" s="1"/>
      <c r="Y45" s="1"/>
      <c r="Z45" s="1"/>
    </row>
    <row r="46" spans="1:26" ht="1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x14ac:dyDescent="0.15">
      <c r="A47" s="1"/>
      <c r="B47" s="1" t="s">
        <v>232</v>
      </c>
      <c r="C47" s="1"/>
      <c r="D47" s="1"/>
      <c r="E47" s="1"/>
      <c r="F47" s="1"/>
      <c r="G47" s="1"/>
      <c r="H47" s="1"/>
      <c r="I47" s="1"/>
      <c r="J47" s="1"/>
      <c r="K47" s="1"/>
      <c r="L47" s="1"/>
      <c r="M47" s="1"/>
      <c r="N47" s="1"/>
      <c r="O47" s="1"/>
      <c r="P47" s="1"/>
      <c r="Q47" s="1"/>
      <c r="R47" s="1"/>
      <c r="S47" s="1"/>
      <c r="T47" s="1"/>
      <c r="U47" s="1"/>
      <c r="V47" s="1"/>
      <c r="W47" s="1"/>
      <c r="X47" s="1"/>
      <c r="Y47" s="1"/>
      <c r="Z47" s="1"/>
    </row>
    <row r="48" spans="1:26" ht="15" customHeight="1" x14ac:dyDescent="0.15">
      <c r="A48" s="1"/>
      <c r="B48" s="1" t="s">
        <v>143</v>
      </c>
      <c r="C48" s="1"/>
      <c r="D48" s="1"/>
      <c r="E48" s="1"/>
      <c r="F48" s="1"/>
      <c r="G48" s="1"/>
      <c r="H48" s="1"/>
      <c r="I48" s="1"/>
      <c r="J48" s="1"/>
      <c r="K48" s="1"/>
      <c r="L48" s="1"/>
      <c r="M48" s="1"/>
      <c r="N48" s="1"/>
      <c r="O48" s="1"/>
      <c r="P48" s="1"/>
      <c r="Q48" s="1"/>
      <c r="R48" s="1"/>
      <c r="S48" s="1"/>
      <c r="T48" s="1"/>
      <c r="U48" s="1"/>
      <c r="V48" s="1"/>
      <c r="W48" s="1"/>
      <c r="X48" s="1"/>
      <c r="Y48" s="1"/>
      <c r="Z48" s="1"/>
    </row>
    <row r="49" spans="1:26" ht="15" customHeight="1" x14ac:dyDescent="0.15">
      <c r="A49" s="1"/>
      <c r="B49" s="1" t="s">
        <v>233</v>
      </c>
      <c r="C49" s="1"/>
      <c r="D49" s="1"/>
      <c r="E49" s="1"/>
      <c r="F49" s="1"/>
      <c r="G49" s="1"/>
      <c r="H49" s="1"/>
      <c r="I49" s="1"/>
      <c r="J49" s="1"/>
      <c r="K49" s="1"/>
      <c r="L49" s="1"/>
      <c r="M49" s="1"/>
      <c r="N49" s="1"/>
      <c r="O49" s="1"/>
      <c r="P49" s="1"/>
      <c r="Q49" s="1"/>
      <c r="R49" s="1"/>
      <c r="S49" s="1"/>
      <c r="T49" s="1"/>
      <c r="U49" s="1"/>
      <c r="V49" s="1"/>
      <c r="W49" s="1"/>
      <c r="X49" s="1"/>
      <c r="Y49" s="1"/>
      <c r="Z49" s="1"/>
    </row>
    <row r="50" spans="1:26" ht="13" x14ac:dyDescent="0.15">
      <c r="A50" s="1"/>
      <c r="B50" s="1" t="s">
        <v>234</v>
      </c>
      <c r="C50" s="1"/>
      <c r="D50" s="1"/>
      <c r="E50" s="1"/>
      <c r="F50" s="1"/>
      <c r="G50" s="1"/>
      <c r="H50" s="1"/>
      <c r="I50" s="1"/>
      <c r="J50" s="1"/>
      <c r="K50" s="1"/>
      <c r="L50" s="1"/>
      <c r="M50" s="1"/>
      <c r="N50" s="1"/>
      <c r="O50" s="1"/>
      <c r="P50" s="1"/>
      <c r="Q50" s="1"/>
      <c r="R50" s="1"/>
      <c r="S50" s="1"/>
      <c r="T50" s="1"/>
      <c r="U50" s="1"/>
      <c r="V50" s="1"/>
      <c r="W50" s="1"/>
      <c r="X50" s="1"/>
      <c r="Y50" s="1"/>
      <c r="Z50" s="1"/>
    </row>
    <row r="51" spans="1:26"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 x14ac:dyDescent="0.15">
      <c r="A54" s="1"/>
      <c r="B54" s="116" t="s">
        <v>8</v>
      </c>
      <c r="C54" s="1"/>
      <c r="D54" s="1"/>
      <c r="E54" s="1"/>
      <c r="F54" s="1"/>
      <c r="G54" s="1"/>
      <c r="H54" s="1"/>
      <c r="I54" s="1"/>
      <c r="J54" s="1"/>
      <c r="K54" s="1"/>
      <c r="L54" s="1"/>
      <c r="M54" s="1"/>
      <c r="N54" s="1"/>
      <c r="O54" s="1"/>
      <c r="P54" s="1"/>
      <c r="Q54" s="1"/>
      <c r="R54" s="1"/>
      <c r="S54" s="1"/>
      <c r="T54" s="1"/>
      <c r="U54" s="1"/>
      <c r="V54" s="1"/>
      <c r="W54" s="1"/>
      <c r="X54" s="1"/>
      <c r="Y54" s="1"/>
      <c r="Z54" s="1"/>
    </row>
    <row r="55" spans="1:26" ht="26" x14ac:dyDescent="0.15">
      <c r="A55" s="1"/>
      <c r="B55" s="148" t="s">
        <v>235</v>
      </c>
      <c r="C55" s="149" t="s">
        <v>237</v>
      </c>
      <c r="D55" s="117"/>
      <c r="E55" s="117"/>
      <c r="F55" s="117"/>
      <c r="G55" s="117"/>
      <c r="H55" s="117"/>
      <c r="I55" s="117"/>
      <c r="J55" s="1"/>
      <c r="K55" s="1"/>
      <c r="L55" s="1"/>
      <c r="M55" s="1"/>
      <c r="N55" s="1"/>
      <c r="O55" s="1"/>
      <c r="P55" s="1"/>
      <c r="Q55" s="1"/>
      <c r="R55" s="1"/>
      <c r="S55" s="1"/>
      <c r="T55" s="1"/>
      <c r="U55" s="1"/>
      <c r="V55" s="1"/>
      <c r="W55" s="1"/>
      <c r="X55" s="1"/>
      <c r="Y55" s="1"/>
      <c r="Z55" s="1"/>
    </row>
    <row r="56" spans="1:26" ht="13" x14ac:dyDescent="0.15">
      <c r="A56" s="1"/>
      <c r="B56" s="150">
        <f>'Basic Information'!G7</f>
        <v>0</v>
      </c>
      <c r="C56" s="151">
        <f>SUMIF('Costs and Revenues'!$G$10:$G$14, B56, 'Costs and Revenues'!$H$10:$H$14)</f>
        <v>0</v>
      </c>
      <c r="D56" s="1"/>
      <c r="E56" s="1"/>
      <c r="F56" s="1"/>
      <c r="G56" s="1"/>
      <c r="H56" s="1"/>
      <c r="I56" s="1"/>
      <c r="J56" s="1"/>
      <c r="K56" s="1"/>
      <c r="L56" s="1"/>
      <c r="M56" s="1"/>
      <c r="N56" s="1"/>
      <c r="O56" s="1"/>
      <c r="P56" s="1"/>
      <c r="Q56" s="1"/>
      <c r="R56" s="1"/>
      <c r="S56" s="1"/>
      <c r="T56" s="1"/>
      <c r="U56" s="1"/>
      <c r="V56" s="1"/>
      <c r="W56" s="1"/>
      <c r="X56" s="1"/>
      <c r="Y56" s="1"/>
      <c r="Z56" s="1"/>
    </row>
    <row r="57" spans="1:26" ht="13" x14ac:dyDescent="0.15">
      <c r="A57" s="1"/>
      <c r="B57" s="150">
        <f>'Basic Information'!G8</f>
        <v>0</v>
      </c>
      <c r="C57" s="151">
        <f>SUMIF('Costs and Revenues'!$G$10:$G$14, B57, 'Costs and Revenues'!$I$10:$I$14)</f>
        <v>0</v>
      </c>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50">
        <f>'Basic Information'!G9</f>
        <v>0</v>
      </c>
      <c r="C58" s="151">
        <f>SUMIF('Costs and Revenues'!$G$10:$G$14, B58, 'Costs and Revenues'!$I$10:$I$14)</f>
        <v>0</v>
      </c>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50">
        <f>'Basic Information'!G10</f>
        <v>0</v>
      </c>
      <c r="C59" s="151">
        <f>SUMIF('Costs and Revenues'!$G$10:$G$14, B59, 'Costs and Revenues'!$I$10:$I$14)</f>
        <v>0</v>
      </c>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50">
        <f>'Basic Information'!G11</f>
        <v>0</v>
      </c>
      <c r="C60" s="151">
        <f>SUMIF('Costs and Revenues'!$G$10:$G$14, B60, 'Costs and Revenues'!$I$10:$I$14)</f>
        <v>0</v>
      </c>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50">
        <f>'Basic Information'!G12</f>
        <v>0</v>
      </c>
      <c r="C61" s="151">
        <f>SUMIF('Costs and Revenues'!$G$10:$G$14, B61, 'Costs and Revenues'!$I$10:$I$14)</f>
        <v>0</v>
      </c>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50">
        <f>'Basic Information'!G13</f>
        <v>0</v>
      </c>
      <c r="C62" s="151">
        <f>SUMIF('Costs and Revenues'!$G$10:$G$14, B62, 'Costs and Revenues'!$I$10:$I$14)</f>
        <v>0</v>
      </c>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50">
        <f>'Basic Information'!G14</f>
        <v>0</v>
      </c>
      <c r="C63" s="151">
        <f>SUMIF('Costs and Revenues'!$G$10:$G$14, B63, 'Costs and Revenues'!$I$10:$I$14)</f>
        <v>0</v>
      </c>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50">
        <f>'Basic Information'!G15</f>
        <v>0</v>
      </c>
      <c r="C64" s="151">
        <f>SUMIF('Costs and Revenues'!$G$10:$G$14, B64, 'Costs and Revenues'!$I$10:$I$14)</f>
        <v>0</v>
      </c>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50">
        <f>'Basic Information'!G16</f>
        <v>0</v>
      </c>
      <c r="C65" s="151">
        <f>SUMIF('Costs and Revenues'!$G$10:$G$14, B65, 'Costs and Revenues'!$I$10:$I$14)</f>
        <v>0</v>
      </c>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50">
        <f>'Basic Information'!G17</f>
        <v>0</v>
      </c>
      <c r="C66" s="151">
        <f>SUMIF('Costs and Revenues'!$G$10:$G$14, B66, 'Costs and Revenues'!$I$10:$I$14)</f>
        <v>0</v>
      </c>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50">
        <f>'Basic Information'!G18</f>
        <v>0</v>
      </c>
      <c r="C67" s="151">
        <f>SUMIF('Costs and Revenues'!$G$10:$G$14, B67, 'Costs and Revenues'!$I$10:$I$14)</f>
        <v>0</v>
      </c>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50">
        <f>'Basic Information'!G19</f>
        <v>0</v>
      </c>
      <c r="C68" s="151">
        <f>SUMIF('Costs and Revenues'!$G$10:$G$14, B68, 'Costs and Revenues'!$I$10:$I$14)</f>
        <v>0</v>
      </c>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50">
        <f>'Basic Information'!G20</f>
        <v>0</v>
      </c>
      <c r="C69" s="151">
        <f>SUMIF('Costs and Revenues'!$G$10:$G$14, B69, 'Costs and Revenues'!$I$10:$I$14)</f>
        <v>0</v>
      </c>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50">
        <f>'Basic Information'!G21</f>
        <v>0</v>
      </c>
      <c r="C70" s="151">
        <f>SUMIF('Costs and Revenues'!$G$10:$G$14, B70, 'Costs and Revenues'!$I$10:$I$14)</f>
        <v>0</v>
      </c>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50">
        <f>'Basic Information'!G22</f>
        <v>0</v>
      </c>
      <c r="C71" s="151">
        <f>SUMIF('Costs and Revenues'!$G$10:$G$14, B71, 'Costs and Revenues'!$I$10:$I$14)</f>
        <v>0</v>
      </c>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50">
        <f>'Basic Information'!G23</f>
        <v>0</v>
      </c>
      <c r="C72" s="151">
        <f>SUMIF('Costs and Revenues'!$G$10:$G$14, B72, 'Costs and Revenues'!$I$10:$I$14)</f>
        <v>0</v>
      </c>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50">
        <f>'Basic Information'!G24</f>
        <v>0</v>
      </c>
      <c r="C73" s="151">
        <f>SUMIF('Costs and Revenues'!$G$10:$G$14, B73, 'Costs and Revenues'!$I$10:$I$14)</f>
        <v>0</v>
      </c>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50">
        <f>'Basic Information'!G25</f>
        <v>0</v>
      </c>
      <c r="C74" s="151">
        <f>SUMIF('Costs and Revenues'!$G$10:$G$14, B74, 'Costs and Revenues'!$I$10:$I$14)</f>
        <v>0</v>
      </c>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50">
        <f>'Basic Information'!G26</f>
        <v>0</v>
      </c>
      <c r="C75" s="151">
        <f>SUMIF('Costs and Revenues'!$G$10:$G$14, B75, 'Costs and Revenues'!$I$10:$I$14)</f>
        <v>0</v>
      </c>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52">
        <f>'Basic Information'!G27</f>
        <v>0</v>
      </c>
      <c r="C76" s="153">
        <f>SUM(C56:C74)</f>
        <v>0</v>
      </c>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16" t="s">
        <v>56</v>
      </c>
      <c r="C78" s="1"/>
      <c r="D78" s="1"/>
      <c r="E78" s="1"/>
      <c r="F78" s="1"/>
      <c r="G78" s="1"/>
      <c r="H78" s="1"/>
      <c r="I78" s="1"/>
      <c r="J78" s="1"/>
      <c r="K78" s="1"/>
      <c r="L78" s="1"/>
      <c r="M78" s="1"/>
      <c r="N78" s="1"/>
      <c r="O78" s="1"/>
      <c r="P78" s="1"/>
      <c r="Q78" s="1"/>
      <c r="R78" s="1"/>
      <c r="S78" s="1"/>
      <c r="T78" s="1"/>
      <c r="U78" s="1"/>
      <c r="V78" s="1"/>
      <c r="W78" s="1"/>
      <c r="X78" s="1"/>
      <c r="Y78" s="1"/>
      <c r="Z78" s="1"/>
    </row>
    <row r="79" spans="1:26" ht="39" x14ac:dyDescent="0.15">
      <c r="A79" s="1"/>
      <c r="B79" s="148" t="s">
        <v>235</v>
      </c>
      <c r="C79" s="149" t="s">
        <v>253</v>
      </c>
      <c r="D79" s="117"/>
      <c r="E79" s="117"/>
      <c r="F79" s="117"/>
      <c r="G79" s="117"/>
      <c r="H79" s="117"/>
      <c r="I79" s="117"/>
      <c r="J79" s="1"/>
      <c r="K79" s="1"/>
      <c r="L79" s="1"/>
      <c r="M79" s="1"/>
      <c r="N79" s="1"/>
      <c r="O79" s="1"/>
      <c r="P79" s="1"/>
      <c r="Q79" s="1"/>
      <c r="R79" s="1"/>
      <c r="S79" s="1"/>
      <c r="T79" s="1"/>
      <c r="U79" s="1"/>
      <c r="V79" s="1"/>
      <c r="W79" s="1"/>
      <c r="X79" s="1"/>
      <c r="Y79" s="1"/>
      <c r="Z79" s="1"/>
    </row>
    <row r="80" spans="1:26" ht="13" x14ac:dyDescent="0.15">
      <c r="A80" s="1"/>
      <c r="B80" s="150">
        <f>'Basic Information'!G7</f>
        <v>0</v>
      </c>
      <c r="C80" s="151">
        <f>SUMIF('Costs and Revenues'!$F$21:$F$24, B80, 'Costs and Revenues'!$G$21:$G$24)</f>
        <v>0</v>
      </c>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50">
        <f>'Basic Information'!G8</f>
        <v>0</v>
      </c>
      <c r="C81" s="151">
        <f>SUMIF('Costs and Revenues'!$F$21:$F$24, B81, 'Costs and Revenues'!$G$21:$G$24)</f>
        <v>0</v>
      </c>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50">
        <f>'Basic Information'!G9</f>
        <v>0</v>
      </c>
      <c r="C82" s="151">
        <f>SUMIF('Costs and Revenues'!$F$21:$F$24, B82, 'Costs and Revenues'!$G$21:$G$24)</f>
        <v>0</v>
      </c>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50">
        <f>'Basic Information'!G10</f>
        <v>0</v>
      </c>
      <c r="C83" s="151">
        <f>SUMIF('Costs and Revenues'!$F$21:$F$24, B83, 'Costs and Revenues'!$G$21:$G$24)</f>
        <v>0</v>
      </c>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50">
        <f>'Basic Information'!G11</f>
        <v>0</v>
      </c>
      <c r="C84" s="151">
        <f>SUMIF('Costs and Revenues'!$F$21:$F$24, B84, 'Costs and Revenues'!$G$21:$G$24)</f>
        <v>0</v>
      </c>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50">
        <f>'Basic Information'!G12</f>
        <v>0</v>
      </c>
      <c r="C85" s="151">
        <f>SUMIF('Costs and Revenues'!$F$21:$F$24, B85, 'Costs and Revenues'!$G$21:$G$24)</f>
        <v>0</v>
      </c>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50">
        <f>'Basic Information'!G13</f>
        <v>0</v>
      </c>
      <c r="C86" s="151">
        <f>SUMIF('Costs and Revenues'!$F$21:$F$24, B86, 'Costs and Revenues'!$G$21:$G$24)</f>
        <v>0</v>
      </c>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50">
        <f>'Basic Information'!G14</f>
        <v>0</v>
      </c>
      <c r="C87" s="151">
        <f>SUMIF('Costs and Revenues'!$F$21:$F$24, B87, 'Costs and Revenues'!$G$21:$G$24)</f>
        <v>0</v>
      </c>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50">
        <f>'Basic Information'!G15</f>
        <v>0</v>
      </c>
      <c r="C88" s="151">
        <f>SUMIF('Costs and Revenues'!$F$21:$F$24, B88, 'Costs and Revenues'!$G$21:$G$24)</f>
        <v>0</v>
      </c>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50">
        <f>'Basic Information'!G16</f>
        <v>0</v>
      </c>
      <c r="C89" s="151">
        <f>SUMIF('Costs and Revenues'!$F$21:$F$24, B89, 'Costs and Revenues'!$G$21:$G$24)</f>
        <v>0</v>
      </c>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50">
        <f>'Basic Information'!G17</f>
        <v>0</v>
      </c>
      <c r="C90" s="151">
        <f>SUMIF('Costs and Revenues'!$F$21:$F$24, B90, 'Costs and Revenues'!$G$21:$G$24)</f>
        <v>0</v>
      </c>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50">
        <f>'Basic Information'!G18</f>
        <v>0</v>
      </c>
      <c r="C91" s="151">
        <f>SUMIF('Costs and Revenues'!$F$21:$F$24, B91, 'Costs and Revenues'!$G$21:$G$24)</f>
        <v>0</v>
      </c>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50">
        <f>'Basic Information'!G19</f>
        <v>0</v>
      </c>
      <c r="C92" s="151">
        <f>SUMIF('Costs and Revenues'!$F$21:$F$24, B92, 'Costs and Revenues'!$G$21:$G$24)</f>
        <v>0</v>
      </c>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50">
        <f>'Basic Information'!G20</f>
        <v>0</v>
      </c>
      <c r="C93" s="151">
        <f>SUMIF('Costs and Revenues'!$F$21:$F$24, B93, 'Costs and Revenues'!$G$21:$G$24)</f>
        <v>0</v>
      </c>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50">
        <f>'Basic Information'!G21</f>
        <v>0</v>
      </c>
      <c r="C94" s="151">
        <f>SUMIF('Costs and Revenues'!$F$21:$F$24, B94, 'Costs and Revenues'!$G$21:$G$24)</f>
        <v>0</v>
      </c>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50">
        <f>'Basic Information'!G22</f>
        <v>0</v>
      </c>
      <c r="C95" s="151">
        <f>SUMIF('Costs and Revenues'!$F$21:$F$24, B95, 'Costs and Revenues'!$G$21:$G$24)</f>
        <v>0</v>
      </c>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50">
        <f>'Basic Information'!G23</f>
        <v>0</v>
      </c>
      <c r="C96" s="151">
        <f>SUMIF('Costs and Revenues'!$F$21:$F$24, B96, 'Costs and Revenues'!$G$21:$G$24)</f>
        <v>0</v>
      </c>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50">
        <f>'Basic Information'!G24</f>
        <v>0</v>
      </c>
      <c r="C97" s="151">
        <f>SUMIF('Costs and Revenues'!$F$21:$F$24, B97, 'Costs and Revenues'!$G$21:$G$24)</f>
        <v>0</v>
      </c>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50">
        <f>'Basic Information'!G25</f>
        <v>0</v>
      </c>
      <c r="C98" s="151">
        <f>SUMIF('Costs and Revenues'!$F$21:$F$24, B98, 'Costs and Revenues'!$G$21:$G$24)</f>
        <v>0</v>
      </c>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50">
        <f>'Basic Information'!G26</f>
        <v>0</v>
      </c>
      <c r="C99" s="151">
        <f>SUMIF('Costs and Revenues'!$F$21:$F$24, B99, 'Costs and Revenues'!$G$21:$G$24)</f>
        <v>0</v>
      </c>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52" t="s">
        <v>40</v>
      </c>
      <c r="C100" s="153">
        <f>SUM(C80:C99)</f>
        <v>0</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16" t="s">
        <v>273</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6" x14ac:dyDescent="0.15">
      <c r="A103" s="1"/>
      <c r="B103" s="148" t="s">
        <v>235</v>
      </c>
      <c r="C103" s="149" t="s">
        <v>274</v>
      </c>
      <c r="D103" s="117"/>
      <c r="E103" s="117"/>
      <c r="F103" s="117"/>
      <c r="G103" s="117"/>
      <c r="H103" s="117"/>
      <c r="I103" s="117"/>
      <c r="J103" s="1"/>
      <c r="K103" s="1"/>
      <c r="L103" s="1"/>
      <c r="M103" s="1"/>
      <c r="N103" s="1"/>
      <c r="O103" s="1"/>
      <c r="P103" s="1"/>
      <c r="Q103" s="1"/>
      <c r="R103" s="1"/>
      <c r="S103" s="1"/>
      <c r="T103" s="1"/>
      <c r="U103" s="1"/>
      <c r="V103" s="1"/>
      <c r="W103" s="1"/>
      <c r="X103" s="1"/>
      <c r="Y103" s="1"/>
      <c r="Z103" s="1"/>
    </row>
    <row r="104" spans="1:26" ht="13" x14ac:dyDescent="0.15">
      <c r="A104" s="1"/>
      <c r="B104" s="150">
        <f>'Basic Information'!G7</f>
        <v>0</v>
      </c>
      <c r="C104" s="151">
        <f>SUMIF('Costs and Revenues'!$G$33:$G$39, B104, 'Costs and Revenues'!$H$33:$H$39)</f>
        <v>0</v>
      </c>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50">
        <f>'Basic Information'!G8</f>
        <v>0</v>
      </c>
      <c r="C105" s="151">
        <f>SUMIF('Costs and Revenues'!$G$33:$G$39, B105, 'Costs and Revenues'!$H$33:$H$39)</f>
        <v>0</v>
      </c>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50">
        <f>'Basic Information'!G9</f>
        <v>0</v>
      </c>
      <c r="C106" s="151">
        <f>SUMIF('Costs and Revenues'!$G$33:$G$39, B106, 'Costs and Revenues'!$H$33:$H$39)</f>
        <v>0</v>
      </c>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50">
        <f>'Basic Information'!G10</f>
        <v>0</v>
      </c>
      <c r="C107" s="151">
        <f>SUMIF('Costs and Revenues'!$G$33:$G$39, B107, 'Costs and Revenues'!$H$33:$H$39)</f>
        <v>0</v>
      </c>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50">
        <f>'Basic Information'!G11</f>
        <v>0</v>
      </c>
      <c r="C108" s="151">
        <f>SUMIF('Costs and Revenues'!$G$33:$G$39, B108, 'Costs and Revenues'!$H$33:$H$39)</f>
        <v>0</v>
      </c>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50">
        <f>'Basic Information'!G12</f>
        <v>0</v>
      </c>
      <c r="C109" s="151">
        <f>SUMIF('Costs and Revenues'!$G$33:$G$39, B109, 'Costs and Revenues'!$H$33:$H$39)</f>
        <v>0</v>
      </c>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50">
        <f>'Basic Information'!G13</f>
        <v>0</v>
      </c>
      <c r="C110" s="151">
        <f>SUMIF('Costs and Revenues'!$G$33:$G$39, B110, 'Costs and Revenues'!$H$33:$H$39)</f>
        <v>0</v>
      </c>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50">
        <f>'Basic Information'!G14</f>
        <v>0</v>
      </c>
      <c r="C111" s="151">
        <f>SUMIF('Costs and Revenues'!$G$33:$G$39, B111, 'Costs and Revenues'!$H$33:$H$39)</f>
        <v>0</v>
      </c>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50">
        <f>'Basic Information'!G15</f>
        <v>0</v>
      </c>
      <c r="C112" s="151">
        <f>SUMIF('Costs and Revenues'!$G$33:$G$39, B112, 'Costs and Revenues'!$H$33:$H$39)</f>
        <v>0</v>
      </c>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50">
        <f>'Basic Information'!G16</f>
        <v>0</v>
      </c>
      <c r="C113" s="151">
        <f>SUMIF('Costs and Revenues'!$G$33:$G$39, B113, 'Costs and Revenues'!$H$33:$H$39)</f>
        <v>0</v>
      </c>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50">
        <f>'Basic Information'!G17</f>
        <v>0</v>
      </c>
      <c r="C114" s="151">
        <f>SUMIF('Costs and Revenues'!$G$33:$G$39, B114, 'Costs and Revenues'!$H$33:$H$39)</f>
        <v>0</v>
      </c>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50">
        <f>'Basic Information'!G18</f>
        <v>0</v>
      </c>
      <c r="C115" s="151">
        <f>SUMIF('Costs and Revenues'!$G$33:$G$39, B115, 'Costs and Revenues'!$H$33:$H$39)</f>
        <v>0</v>
      </c>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50">
        <f>'Basic Information'!G19</f>
        <v>0</v>
      </c>
      <c r="C116" s="151">
        <f>SUMIF('Costs and Revenues'!$G$33:$G$39, B116, 'Costs and Revenues'!$H$33:$H$39)</f>
        <v>0</v>
      </c>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50">
        <f>'Basic Information'!G20</f>
        <v>0</v>
      </c>
      <c r="C117" s="151">
        <f>SUMIF('Costs and Revenues'!$G$33:$G$39, B117, 'Costs and Revenues'!$H$33:$H$39)</f>
        <v>0</v>
      </c>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50">
        <f>'Basic Information'!G21</f>
        <v>0</v>
      </c>
      <c r="C118" s="151">
        <f>SUMIF('Costs and Revenues'!$G$33:$G$39, B118, 'Costs and Revenues'!$H$33:$H$39)</f>
        <v>0</v>
      </c>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50">
        <f>'Basic Information'!G22</f>
        <v>0</v>
      </c>
      <c r="C119" s="151">
        <f>SUMIF('Costs and Revenues'!$G$33:$G$39, B119, 'Costs and Revenues'!$H$33:$H$39)</f>
        <v>0</v>
      </c>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50">
        <f>'Basic Information'!G23</f>
        <v>0</v>
      </c>
      <c r="C120" s="151">
        <f>SUMIF('Costs and Revenues'!$G$33:$G$39, B120, 'Costs and Revenues'!$H$33:$H$39)</f>
        <v>0</v>
      </c>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50">
        <f>'Basic Information'!G24</f>
        <v>0</v>
      </c>
      <c r="C121" s="151">
        <f>SUMIF('Costs and Revenues'!$G$33:$G$39, B121, 'Costs and Revenues'!$H$33:$H$39)</f>
        <v>0</v>
      </c>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50">
        <f>'Basic Information'!G25</f>
        <v>0</v>
      </c>
      <c r="C122" s="151">
        <f>SUMIF('Costs and Revenues'!$G$33:$G$39, B122, 'Costs and Revenues'!$H$33:$H$39)</f>
        <v>0</v>
      </c>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50">
        <f>'Basic Information'!G26</f>
        <v>0</v>
      </c>
      <c r="C123" s="151">
        <f>SUMIF('Costs and Revenues'!$G$33:$G$39, B123, 'Costs and Revenues'!$H$33:$H$39)</f>
        <v>0</v>
      </c>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52" t="s">
        <v>40</v>
      </c>
      <c r="C124" s="153">
        <f>SUM(C104:C123)</f>
        <v>0</v>
      </c>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6" x14ac:dyDescent="0.15">
      <c r="A126" s="1"/>
      <c r="B126" s="148" t="s">
        <v>235</v>
      </c>
      <c r="C126" s="149" t="s">
        <v>287</v>
      </c>
      <c r="D126" s="117"/>
      <c r="E126" s="117"/>
      <c r="F126" s="117"/>
      <c r="G126" s="117"/>
      <c r="H126" s="117"/>
      <c r="I126" s="117"/>
      <c r="J126" s="1"/>
      <c r="K126" s="1"/>
      <c r="L126" s="1"/>
      <c r="M126" s="1"/>
      <c r="N126" s="1"/>
      <c r="O126" s="1"/>
      <c r="P126" s="1"/>
      <c r="Q126" s="1"/>
      <c r="R126" s="1"/>
      <c r="S126" s="1"/>
      <c r="T126" s="1"/>
      <c r="U126" s="1"/>
      <c r="V126" s="1"/>
      <c r="W126" s="1"/>
      <c r="X126" s="1"/>
      <c r="Y126" s="1"/>
      <c r="Z126" s="1"/>
    </row>
    <row r="127" spans="1:26" ht="13" x14ac:dyDescent="0.15">
      <c r="A127" s="1"/>
      <c r="B127" s="150">
        <f>'Basic Information'!G7</f>
        <v>0</v>
      </c>
      <c r="C127" s="154">
        <f>SUMIF('Costs and Revenues'!$G$33:$G$39, B127, 'Costs and Revenues'!$I$33:$I$39)</f>
        <v>0</v>
      </c>
      <c r="D127" s="118"/>
      <c r="E127" s="118"/>
      <c r="F127" s="118"/>
      <c r="G127" s="118"/>
      <c r="H127" s="118"/>
      <c r="I127" s="118"/>
      <c r="J127" s="1"/>
      <c r="K127" s="1"/>
      <c r="L127" s="1"/>
      <c r="M127" s="1"/>
      <c r="N127" s="1"/>
      <c r="O127" s="1"/>
      <c r="P127" s="1"/>
      <c r="Q127" s="1"/>
      <c r="R127" s="1"/>
      <c r="S127" s="1"/>
      <c r="T127" s="1"/>
      <c r="U127" s="1"/>
      <c r="V127" s="1"/>
      <c r="W127" s="1"/>
      <c r="X127" s="1"/>
      <c r="Y127" s="1"/>
      <c r="Z127" s="1"/>
    </row>
    <row r="128" spans="1:26" ht="13" x14ac:dyDescent="0.15">
      <c r="A128" s="1"/>
      <c r="B128" s="150">
        <f>'Basic Information'!G8</f>
        <v>0</v>
      </c>
      <c r="C128" s="154">
        <f>SUMIF('Costs and Revenues'!$G$33:$G$39, B128, 'Costs and Revenues'!$I$33:$I$39)</f>
        <v>0</v>
      </c>
      <c r="D128" s="118"/>
      <c r="E128" s="118"/>
      <c r="F128" s="118"/>
      <c r="G128" s="118"/>
      <c r="H128" s="118"/>
      <c r="I128" s="118"/>
      <c r="J128" s="1"/>
      <c r="K128" s="1"/>
      <c r="L128" s="1"/>
      <c r="M128" s="1"/>
      <c r="N128" s="1"/>
      <c r="O128" s="1"/>
      <c r="P128" s="1"/>
      <c r="Q128" s="1"/>
      <c r="R128" s="1"/>
      <c r="S128" s="1"/>
      <c r="T128" s="1"/>
      <c r="U128" s="1"/>
      <c r="V128" s="1"/>
      <c r="W128" s="1"/>
      <c r="X128" s="1"/>
      <c r="Y128" s="1"/>
      <c r="Z128" s="1"/>
    </row>
    <row r="129" spans="1:26" ht="13" x14ac:dyDescent="0.15">
      <c r="A129" s="1"/>
      <c r="B129" s="150">
        <f>'Basic Information'!G9</f>
        <v>0</v>
      </c>
      <c r="C129" s="154">
        <f>SUMIF('Costs and Revenues'!$G$33:$G$39, B129, 'Costs and Revenues'!$I$33:$I$39)</f>
        <v>0</v>
      </c>
      <c r="D129" s="118"/>
      <c r="E129" s="118"/>
      <c r="F129" s="118"/>
      <c r="G129" s="118"/>
      <c r="H129" s="118"/>
      <c r="I129" s="118"/>
      <c r="J129" s="1"/>
      <c r="K129" s="1"/>
      <c r="L129" s="1"/>
      <c r="M129" s="1"/>
      <c r="N129" s="1"/>
      <c r="O129" s="1"/>
      <c r="P129" s="1"/>
      <c r="Q129" s="1"/>
      <c r="R129" s="1"/>
      <c r="S129" s="1"/>
      <c r="T129" s="1"/>
      <c r="U129" s="1"/>
      <c r="V129" s="1"/>
      <c r="W129" s="1"/>
      <c r="X129" s="1"/>
      <c r="Y129" s="1"/>
      <c r="Z129" s="1"/>
    </row>
    <row r="130" spans="1:26" ht="13" x14ac:dyDescent="0.15">
      <c r="A130" s="1"/>
      <c r="B130" s="150">
        <f>'Basic Information'!G10</f>
        <v>0</v>
      </c>
      <c r="C130" s="154">
        <f>SUMIF('Costs and Revenues'!$G$33:$G$39, B130, 'Costs and Revenues'!$I$33:$I$39)</f>
        <v>0</v>
      </c>
      <c r="D130" s="118"/>
      <c r="E130" s="118"/>
      <c r="F130" s="118"/>
      <c r="G130" s="118"/>
      <c r="H130" s="118"/>
      <c r="I130" s="118"/>
      <c r="J130" s="1"/>
      <c r="K130" s="1"/>
      <c r="L130" s="1"/>
      <c r="M130" s="1"/>
      <c r="N130" s="1"/>
      <c r="O130" s="1"/>
      <c r="P130" s="1"/>
      <c r="Q130" s="1"/>
      <c r="R130" s="1"/>
      <c r="S130" s="1"/>
      <c r="T130" s="1"/>
      <c r="U130" s="1"/>
      <c r="V130" s="1"/>
      <c r="W130" s="1"/>
      <c r="X130" s="1"/>
      <c r="Y130" s="1"/>
      <c r="Z130" s="1"/>
    </row>
    <row r="131" spans="1:26" ht="13" x14ac:dyDescent="0.15">
      <c r="A131" s="1"/>
      <c r="B131" s="150">
        <f>'Basic Information'!G11</f>
        <v>0</v>
      </c>
      <c r="C131" s="154">
        <f>SUMIF('Costs and Revenues'!$G$33:$G$39, B131, 'Costs and Revenues'!$I$33:$I$39)</f>
        <v>0</v>
      </c>
      <c r="D131" s="118"/>
      <c r="E131" s="118"/>
      <c r="F131" s="118"/>
      <c r="G131" s="118"/>
      <c r="H131" s="118"/>
      <c r="I131" s="118"/>
      <c r="J131" s="1"/>
      <c r="K131" s="1"/>
      <c r="L131" s="1"/>
      <c r="M131" s="1"/>
      <c r="N131" s="1"/>
      <c r="O131" s="1"/>
      <c r="P131" s="1"/>
      <c r="Q131" s="1"/>
      <c r="R131" s="1"/>
      <c r="S131" s="1"/>
      <c r="T131" s="1"/>
      <c r="U131" s="1"/>
      <c r="V131" s="1"/>
      <c r="W131" s="1"/>
      <c r="X131" s="1"/>
      <c r="Y131" s="1"/>
      <c r="Z131" s="1"/>
    </row>
    <row r="132" spans="1:26" ht="13" x14ac:dyDescent="0.15">
      <c r="A132" s="1"/>
      <c r="B132" s="150">
        <f>'Basic Information'!G12</f>
        <v>0</v>
      </c>
      <c r="C132" s="154">
        <f>SUMIF('Costs and Revenues'!$G$33:$G$39, B132, 'Costs and Revenues'!$I$33:$I$39)</f>
        <v>0</v>
      </c>
      <c r="D132" s="118"/>
      <c r="E132" s="118"/>
      <c r="F132" s="118"/>
      <c r="G132" s="118"/>
      <c r="H132" s="118"/>
      <c r="I132" s="118"/>
      <c r="J132" s="1"/>
      <c r="K132" s="1"/>
      <c r="L132" s="1"/>
      <c r="M132" s="1"/>
      <c r="N132" s="1"/>
      <c r="O132" s="1"/>
      <c r="P132" s="1"/>
      <c r="Q132" s="1"/>
      <c r="R132" s="1"/>
      <c r="S132" s="1"/>
      <c r="T132" s="1"/>
      <c r="U132" s="1"/>
      <c r="V132" s="1"/>
      <c r="W132" s="1"/>
      <c r="X132" s="1"/>
      <c r="Y132" s="1"/>
      <c r="Z132" s="1"/>
    </row>
    <row r="133" spans="1:26" ht="13" x14ac:dyDescent="0.15">
      <c r="A133" s="1"/>
      <c r="B133" s="150">
        <f>'Basic Information'!G13</f>
        <v>0</v>
      </c>
      <c r="C133" s="154">
        <f>SUMIF('Costs and Revenues'!$G$33:$G$39, B133, 'Costs and Revenues'!$I$33:$I$39)</f>
        <v>0</v>
      </c>
      <c r="D133" s="118"/>
      <c r="E133" s="118"/>
      <c r="F133" s="118"/>
      <c r="G133" s="118"/>
      <c r="H133" s="118"/>
      <c r="I133" s="118"/>
      <c r="J133" s="1"/>
      <c r="K133" s="1"/>
      <c r="L133" s="1"/>
      <c r="M133" s="1"/>
      <c r="N133" s="1"/>
      <c r="O133" s="1"/>
      <c r="P133" s="1"/>
      <c r="Q133" s="1"/>
      <c r="R133" s="1"/>
      <c r="S133" s="1"/>
      <c r="T133" s="1"/>
      <c r="U133" s="1"/>
      <c r="V133" s="1"/>
      <c r="W133" s="1"/>
      <c r="X133" s="1"/>
      <c r="Y133" s="1"/>
      <c r="Z133" s="1"/>
    </row>
    <row r="134" spans="1:26" ht="13" x14ac:dyDescent="0.15">
      <c r="A134" s="1"/>
      <c r="B134" s="150">
        <f>'Basic Information'!G14</f>
        <v>0</v>
      </c>
      <c r="C134" s="154">
        <f>SUMIF('Costs and Revenues'!$G$33:$G$39, B134, 'Costs and Revenues'!$I$33:$I$39)</f>
        <v>0</v>
      </c>
      <c r="D134" s="118"/>
      <c r="E134" s="118"/>
      <c r="F134" s="118"/>
      <c r="G134" s="118"/>
      <c r="H134" s="118"/>
      <c r="I134" s="118"/>
      <c r="J134" s="1"/>
      <c r="K134" s="1"/>
      <c r="L134" s="1"/>
      <c r="M134" s="1"/>
      <c r="N134" s="1"/>
      <c r="O134" s="1"/>
      <c r="P134" s="1"/>
      <c r="Q134" s="1"/>
      <c r="R134" s="1"/>
      <c r="S134" s="1"/>
      <c r="T134" s="1"/>
      <c r="U134" s="1"/>
      <c r="V134" s="1"/>
      <c r="W134" s="1"/>
      <c r="X134" s="1"/>
      <c r="Y134" s="1"/>
      <c r="Z134" s="1"/>
    </row>
    <row r="135" spans="1:26" ht="13" x14ac:dyDescent="0.15">
      <c r="A135" s="1"/>
      <c r="B135" s="150">
        <f>'Basic Information'!G15</f>
        <v>0</v>
      </c>
      <c r="C135" s="154">
        <f>SUMIF('Costs and Revenues'!$G$33:$G$39, B135, 'Costs and Revenues'!$I$33:$I$39)</f>
        <v>0</v>
      </c>
      <c r="D135" s="118"/>
      <c r="E135" s="118"/>
      <c r="F135" s="118"/>
      <c r="G135" s="118"/>
      <c r="H135" s="118"/>
      <c r="I135" s="118"/>
      <c r="J135" s="1"/>
      <c r="K135" s="1"/>
      <c r="L135" s="1"/>
      <c r="M135" s="1"/>
      <c r="N135" s="1"/>
      <c r="O135" s="1"/>
      <c r="P135" s="1"/>
      <c r="Q135" s="1"/>
      <c r="R135" s="1"/>
      <c r="S135" s="1"/>
      <c r="T135" s="1"/>
      <c r="U135" s="1"/>
      <c r="V135" s="1"/>
      <c r="W135" s="1"/>
      <c r="X135" s="1"/>
      <c r="Y135" s="1"/>
      <c r="Z135" s="1"/>
    </row>
    <row r="136" spans="1:26" ht="13" x14ac:dyDescent="0.15">
      <c r="A136" s="1"/>
      <c r="B136" s="150">
        <f>'Basic Information'!G16</f>
        <v>0</v>
      </c>
      <c r="C136" s="154">
        <f>SUMIF('Costs and Revenues'!$G$33:$G$39, B136, 'Costs and Revenues'!$I$33:$I$39)</f>
        <v>0</v>
      </c>
      <c r="D136" s="118"/>
      <c r="E136" s="118"/>
      <c r="F136" s="118"/>
      <c r="G136" s="118"/>
      <c r="H136" s="118"/>
      <c r="I136" s="118"/>
      <c r="J136" s="1"/>
      <c r="K136" s="1"/>
      <c r="L136" s="1"/>
      <c r="M136" s="1"/>
      <c r="N136" s="1"/>
      <c r="O136" s="1"/>
      <c r="P136" s="1"/>
      <c r="Q136" s="1"/>
      <c r="R136" s="1"/>
      <c r="S136" s="1"/>
      <c r="T136" s="1"/>
      <c r="U136" s="1"/>
      <c r="V136" s="1"/>
      <c r="W136" s="1"/>
      <c r="X136" s="1"/>
      <c r="Y136" s="1"/>
      <c r="Z136" s="1"/>
    </row>
    <row r="137" spans="1:26" ht="13" x14ac:dyDescent="0.15">
      <c r="A137" s="1"/>
      <c r="B137" s="150">
        <f>'Basic Information'!G17</f>
        <v>0</v>
      </c>
      <c r="C137" s="154">
        <f>SUMIF('Costs and Revenues'!$G$33:$G$39, B137, 'Costs and Revenues'!$I$33:$I$39)</f>
        <v>0</v>
      </c>
      <c r="D137" s="118"/>
      <c r="E137" s="118"/>
      <c r="F137" s="118"/>
      <c r="G137" s="118"/>
      <c r="H137" s="118"/>
      <c r="I137" s="118"/>
      <c r="J137" s="1"/>
      <c r="K137" s="1"/>
      <c r="L137" s="1"/>
      <c r="M137" s="1"/>
      <c r="N137" s="1"/>
      <c r="O137" s="1"/>
      <c r="P137" s="1"/>
      <c r="Q137" s="1"/>
      <c r="R137" s="1"/>
      <c r="S137" s="1"/>
      <c r="T137" s="1"/>
      <c r="U137" s="1"/>
      <c r="V137" s="1"/>
      <c r="W137" s="1"/>
      <c r="X137" s="1"/>
      <c r="Y137" s="1"/>
      <c r="Z137" s="1"/>
    </row>
    <row r="138" spans="1:26" ht="13" x14ac:dyDescent="0.15">
      <c r="A138" s="1"/>
      <c r="B138" s="150">
        <f>'Basic Information'!G18</f>
        <v>0</v>
      </c>
      <c r="C138" s="154">
        <f>SUMIF('Costs and Revenues'!$G$33:$G$39, B138, 'Costs and Revenues'!$I$33:$I$39)</f>
        <v>0</v>
      </c>
      <c r="D138" s="118"/>
      <c r="E138" s="118"/>
      <c r="F138" s="118"/>
      <c r="G138" s="118"/>
      <c r="H138" s="118"/>
      <c r="I138" s="118"/>
      <c r="J138" s="1"/>
      <c r="K138" s="1"/>
      <c r="L138" s="1"/>
      <c r="M138" s="1"/>
      <c r="N138" s="1"/>
      <c r="O138" s="1"/>
      <c r="P138" s="1"/>
      <c r="Q138" s="1"/>
      <c r="R138" s="1"/>
      <c r="S138" s="1"/>
      <c r="T138" s="1"/>
      <c r="U138" s="1"/>
      <c r="V138" s="1"/>
      <c r="W138" s="1"/>
      <c r="X138" s="1"/>
      <c r="Y138" s="1"/>
      <c r="Z138" s="1"/>
    </row>
    <row r="139" spans="1:26" ht="13" x14ac:dyDescent="0.15">
      <c r="A139" s="1"/>
      <c r="B139" s="150">
        <f>'Basic Information'!G19</f>
        <v>0</v>
      </c>
      <c r="C139" s="154">
        <f>SUMIF('Costs and Revenues'!$G$33:$G$39, B139, 'Costs and Revenues'!$I$33:$I$39)</f>
        <v>0</v>
      </c>
      <c r="D139" s="118"/>
      <c r="E139" s="118"/>
      <c r="F139" s="118"/>
      <c r="G139" s="118"/>
      <c r="H139" s="118"/>
      <c r="I139" s="118"/>
      <c r="J139" s="1"/>
      <c r="K139" s="1"/>
      <c r="L139" s="1"/>
      <c r="M139" s="1"/>
      <c r="N139" s="1"/>
      <c r="O139" s="1"/>
      <c r="P139" s="1"/>
      <c r="Q139" s="1"/>
      <c r="R139" s="1"/>
      <c r="S139" s="1"/>
      <c r="T139" s="1"/>
      <c r="U139" s="1"/>
      <c r="V139" s="1"/>
      <c r="W139" s="1"/>
      <c r="X139" s="1"/>
      <c r="Y139" s="1"/>
      <c r="Z139" s="1"/>
    </row>
    <row r="140" spans="1:26" ht="13" x14ac:dyDescent="0.15">
      <c r="A140" s="1"/>
      <c r="B140" s="150">
        <f>'Basic Information'!G20</f>
        <v>0</v>
      </c>
      <c r="C140" s="154">
        <f>SUMIF('Costs and Revenues'!$G$33:$G$39, B140, 'Costs and Revenues'!$I$33:$I$39)</f>
        <v>0</v>
      </c>
      <c r="D140" s="118"/>
      <c r="E140" s="118"/>
      <c r="F140" s="118"/>
      <c r="G140" s="118"/>
      <c r="H140" s="118"/>
      <c r="I140" s="118"/>
      <c r="J140" s="1"/>
      <c r="K140" s="1"/>
      <c r="L140" s="1"/>
      <c r="M140" s="1"/>
      <c r="N140" s="1"/>
      <c r="O140" s="1"/>
      <c r="P140" s="1"/>
      <c r="Q140" s="1"/>
      <c r="R140" s="1"/>
      <c r="S140" s="1"/>
      <c r="T140" s="1"/>
      <c r="U140" s="1"/>
      <c r="V140" s="1"/>
      <c r="W140" s="1"/>
      <c r="X140" s="1"/>
      <c r="Y140" s="1"/>
      <c r="Z140" s="1"/>
    </row>
    <row r="141" spans="1:26" ht="13" x14ac:dyDescent="0.15">
      <c r="A141" s="1"/>
      <c r="B141" s="150">
        <f>'Basic Information'!G21</f>
        <v>0</v>
      </c>
      <c r="C141" s="154">
        <f>SUMIF('Costs and Revenues'!$G$33:$G$39, B141, 'Costs and Revenues'!$I$33:$I$39)</f>
        <v>0</v>
      </c>
      <c r="D141" s="118"/>
      <c r="E141" s="118"/>
      <c r="F141" s="118"/>
      <c r="G141" s="118"/>
      <c r="H141" s="118"/>
      <c r="I141" s="118"/>
      <c r="J141" s="1"/>
      <c r="K141" s="1"/>
      <c r="L141" s="1"/>
      <c r="M141" s="1"/>
      <c r="N141" s="1"/>
      <c r="O141" s="1"/>
      <c r="P141" s="1"/>
      <c r="Q141" s="1"/>
      <c r="R141" s="1"/>
      <c r="S141" s="1"/>
      <c r="T141" s="1"/>
      <c r="U141" s="1"/>
      <c r="V141" s="1"/>
      <c r="W141" s="1"/>
      <c r="X141" s="1"/>
      <c r="Y141" s="1"/>
      <c r="Z141" s="1"/>
    </row>
    <row r="142" spans="1:26" ht="13" x14ac:dyDescent="0.15">
      <c r="A142" s="1"/>
      <c r="B142" s="150">
        <f>'Basic Information'!G22</f>
        <v>0</v>
      </c>
      <c r="C142" s="154">
        <f>SUMIF('Costs and Revenues'!$G$33:$G$39, B142, 'Costs and Revenues'!$I$33:$I$39)</f>
        <v>0</v>
      </c>
      <c r="D142" s="118"/>
      <c r="E142" s="118"/>
      <c r="F142" s="118"/>
      <c r="G142" s="118"/>
      <c r="H142" s="118"/>
      <c r="I142" s="118"/>
      <c r="J142" s="1"/>
      <c r="K142" s="1"/>
      <c r="L142" s="1"/>
      <c r="M142" s="1"/>
      <c r="N142" s="1"/>
      <c r="O142" s="1"/>
      <c r="P142" s="1"/>
      <c r="Q142" s="1"/>
      <c r="R142" s="1"/>
      <c r="S142" s="1"/>
      <c r="T142" s="1"/>
      <c r="U142" s="1"/>
      <c r="V142" s="1"/>
      <c r="W142" s="1"/>
      <c r="X142" s="1"/>
      <c r="Y142" s="1"/>
      <c r="Z142" s="1"/>
    </row>
    <row r="143" spans="1:26" ht="13" x14ac:dyDescent="0.15">
      <c r="A143" s="1"/>
      <c r="B143" s="150">
        <f>'Basic Information'!G23</f>
        <v>0</v>
      </c>
      <c r="C143" s="154">
        <f>SUMIF('Costs and Revenues'!$G$33:$G$39, B143, 'Costs and Revenues'!$I$33:$I$39)</f>
        <v>0</v>
      </c>
      <c r="D143" s="118"/>
      <c r="E143" s="118"/>
      <c r="F143" s="118"/>
      <c r="G143" s="118"/>
      <c r="H143" s="118"/>
      <c r="I143" s="118"/>
      <c r="J143" s="1"/>
      <c r="K143" s="1"/>
      <c r="L143" s="1"/>
      <c r="M143" s="1"/>
      <c r="N143" s="1"/>
      <c r="O143" s="1"/>
      <c r="P143" s="1"/>
      <c r="Q143" s="1"/>
      <c r="R143" s="1"/>
      <c r="S143" s="1"/>
      <c r="T143" s="1"/>
      <c r="U143" s="1"/>
      <c r="V143" s="1"/>
      <c r="W143" s="1"/>
      <c r="X143" s="1"/>
      <c r="Y143" s="1"/>
      <c r="Z143" s="1"/>
    </row>
    <row r="144" spans="1:26" ht="13" x14ac:dyDescent="0.15">
      <c r="A144" s="1"/>
      <c r="B144" s="150">
        <f>'Basic Information'!G24</f>
        <v>0</v>
      </c>
      <c r="C144" s="154">
        <f>SUMIF('Costs and Revenues'!$G$33:$G$39, B144, 'Costs and Revenues'!$I$33:$I$39)</f>
        <v>0</v>
      </c>
      <c r="D144" s="118"/>
      <c r="E144" s="118"/>
      <c r="F144" s="118"/>
      <c r="G144" s="118"/>
      <c r="H144" s="118"/>
      <c r="I144" s="118"/>
      <c r="J144" s="1"/>
      <c r="K144" s="1"/>
      <c r="L144" s="1"/>
      <c r="M144" s="1"/>
      <c r="N144" s="1"/>
      <c r="O144" s="1"/>
      <c r="P144" s="1"/>
      <c r="Q144" s="1"/>
      <c r="R144" s="1"/>
      <c r="S144" s="1"/>
      <c r="T144" s="1"/>
      <c r="U144" s="1"/>
      <c r="V144" s="1"/>
      <c r="W144" s="1"/>
      <c r="X144" s="1"/>
      <c r="Y144" s="1"/>
      <c r="Z144" s="1"/>
    </row>
    <row r="145" spans="1:26" ht="13" x14ac:dyDescent="0.15">
      <c r="A145" s="1"/>
      <c r="B145" s="150">
        <f>'Basic Information'!G25</f>
        <v>0</v>
      </c>
      <c r="C145" s="154">
        <f>SUMIF('Costs and Revenues'!$G$33:$G$39, B145, 'Costs and Revenues'!$I$33:$I$39)</f>
        <v>0</v>
      </c>
      <c r="D145" s="118"/>
      <c r="E145" s="118"/>
      <c r="F145" s="118"/>
      <c r="G145" s="118"/>
      <c r="H145" s="118"/>
      <c r="I145" s="118"/>
      <c r="J145" s="1"/>
      <c r="K145" s="1"/>
      <c r="L145" s="1"/>
      <c r="M145" s="1"/>
      <c r="N145" s="1"/>
      <c r="O145" s="1"/>
      <c r="P145" s="1"/>
      <c r="Q145" s="1"/>
      <c r="R145" s="1"/>
      <c r="S145" s="1"/>
      <c r="T145" s="1"/>
      <c r="U145" s="1"/>
      <c r="V145" s="1"/>
      <c r="W145" s="1"/>
      <c r="X145" s="1"/>
      <c r="Y145" s="1"/>
      <c r="Z145" s="1"/>
    </row>
    <row r="146" spans="1:26" ht="13" x14ac:dyDescent="0.15">
      <c r="A146" s="1"/>
      <c r="B146" s="150">
        <f>'Basic Information'!G26</f>
        <v>0</v>
      </c>
      <c r="C146" s="154">
        <f>SUMIF('Costs and Revenues'!$G$33:$G$39, B146, 'Costs and Revenues'!$I$33:$I$39)</f>
        <v>0</v>
      </c>
      <c r="D146" s="118"/>
      <c r="E146" s="118"/>
      <c r="F146" s="118"/>
      <c r="G146" s="118"/>
      <c r="H146" s="118"/>
      <c r="I146" s="118"/>
      <c r="J146" s="1"/>
      <c r="K146" s="1"/>
      <c r="L146" s="1"/>
      <c r="M146" s="1"/>
      <c r="N146" s="1"/>
      <c r="O146" s="1"/>
      <c r="P146" s="1"/>
      <c r="Q146" s="1"/>
      <c r="R146" s="1"/>
      <c r="S146" s="1"/>
      <c r="T146" s="1"/>
      <c r="U146" s="1"/>
      <c r="V146" s="1"/>
      <c r="W146" s="1"/>
      <c r="X146" s="1"/>
      <c r="Y146" s="1"/>
      <c r="Z146" s="1"/>
    </row>
    <row r="147" spans="1:26" ht="13" x14ac:dyDescent="0.15">
      <c r="A147" s="1"/>
      <c r="B147" s="152" t="s">
        <v>40</v>
      </c>
      <c r="C147" s="155">
        <f>SUM(C127:C146)</f>
        <v>0</v>
      </c>
      <c r="D147" s="118"/>
      <c r="E147" s="118"/>
      <c r="F147" s="118"/>
      <c r="G147" s="118"/>
      <c r="H147" s="118"/>
      <c r="I147" s="118"/>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39" x14ac:dyDescent="0.15">
      <c r="A149" s="1"/>
      <c r="B149" s="148" t="s">
        <v>235</v>
      </c>
      <c r="C149" s="149" t="s">
        <v>300</v>
      </c>
      <c r="D149" s="117"/>
      <c r="E149" s="117"/>
      <c r="F149" s="117"/>
      <c r="G149" s="117"/>
      <c r="H149" s="117"/>
      <c r="I149" s="117"/>
      <c r="J149" s="1"/>
      <c r="K149" s="1"/>
      <c r="L149" s="1"/>
      <c r="M149" s="1"/>
      <c r="N149" s="1"/>
      <c r="O149" s="1"/>
      <c r="P149" s="1"/>
      <c r="Q149" s="1"/>
      <c r="R149" s="1"/>
      <c r="S149" s="1"/>
      <c r="T149" s="1"/>
      <c r="U149" s="1"/>
      <c r="V149" s="1"/>
      <c r="W149" s="1"/>
      <c r="X149" s="1"/>
      <c r="Y149" s="1"/>
      <c r="Z149" s="1"/>
    </row>
    <row r="150" spans="1:26" ht="13" x14ac:dyDescent="0.15">
      <c r="A150" s="1"/>
      <c r="B150" s="150">
        <f>'Basic Information'!G7</f>
        <v>0</v>
      </c>
      <c r="C150" s="151">
        <f>SUMIF('Costs and Revenues'!$G$49:$G$52, B150, 'Costs and Revenues'!$I$49:$I$52)</f>
        <v>0</v>
      </c>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50">
        <f>'Basic Information'!G8</f>
        <v>0</v>
      </c>
      <c r="C151" s="151">
        <f>SUMIF('Costs and Revenues'!$G$49:$G$52, B151, 'Costs and Revenues'!$I$49:$I$52)</f>
        <v>0</v>
      </c>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50">
        <f>'Basic Information'!G9</f>
        <v>0</v>
      </c>
      <c r="C152" s="151">
        <f>SUMIF('Costs and Revenues'!$G$49:$G$52, B152, 'Costs and Revenues'!$I$49:$I$52)</f>
        <v>0</v>
      </c>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50">
        <f>'Basic Information'!G10</f>
        <v>0</v>
      </c>
      <c r="C153" s="151">
        <f>SUMIF('Costs and Revenues'!$G$49:$G$52, B153, 'Costs and Revenues'!$I$49:$I$52)</f>
        <v>0</v>
      </c>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50">
        <f>'Basic Information'!G11</f>
        <v>0</v>
      </c>
      <c r="C154" s="151">
        <f>SUMIF('Costs and Revenues'!$G$49:$G$52, B154, 'Costs and Revenues'!$I$49:$I$52)</f>
        <v>0</v>
      </c>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50">
        <f>'Basic Information'!G12</f>
        <v>0</v>
      </c>
      <c r="C155" s="151">
        <f>SUMIF('Costs and Revenues'!$G$49:$G$52, B155, 'Costs and Revenues'!$I$49:$I$52)</f>
        <v>0</v>
      </c>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50">
        <f>'Basic Information'!G13</f>
        <v>0</v>
      </c>
      <c r="C156" s="151">
        <f>SUMIF('Costs and Revenues'!$G$49:$G$52, B156, 'Costs and Revenues'!$I$49:$I$52)</f>
        <v>0</v>
      </c>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50">
        <f>'Basic Information'!G14</f>
        <v>0</v>
      </c>
      <c r="C157" s="151">
        <f>SUMIF('Costs and Revenues'!$G$49:$G$52, B157, 'Costs and Revenues'!$I$49:$I$52)</f>
        <v>0</v>
      </c>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50">
        <f>'Basic Information'!G15</f>
        <v>0</v>
      </c>
      <c r="C158" s="151">
        <f>SUMIF('Costs and Revenues'!$G$49:$G$52, B158, 'Costs and Revenues'!$I$49:$I$52)</f>
        <v>0</v>
      </c>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50">
        <f>'Basic Information'!G16</f>
        <v>0</v>
      </c>
      <c r="C159" s="151">
        <f>SUMIF('Costs and Revenues'!$G$49:$G$52, B159, 'Costs and Revenues'!$I$49:$I$52)</f>
        <v>0</v>
      </c>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50">
        <f>'Basic Information'!G17</f>
        <v>0</v>
      </c>
      <c r="C160" s="151">
        <f>SUMIF('Costs and Revenues'!$G$49:$G$52, B160, 'Costs and Revenues'!$I$49:$I$52)</f>
        <v>0</v>
      </c>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50">
        <f>'Basic Information'!G18</f>
        <v>0</v>
      </c>
      <c r="C161" s="151">
        <f>SUMIF('Costs and Revenues'!$G$49:$G$52, B161, 'Costs and Revenues'!$I$49:$I$52)</f>
        <v>0</v>
      </c>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50">
        <f>'Basic Information'!G19</f>
        <v>0</v>
      </c>
      <c r="C162" s="151">
        <f>SUMIF('Costs and Revenues'!$G$49:$G$52, B162, 'Costs and Revenues'!$I$49:$I$52)</f>
        <v>0</v>
      </c>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50">
        <f>'Basic Information'!G20</f>
        <v>0</v>
      </c>
      <c r="C163" s="151">
        <f>SUMIF('Costs and Revenues'!$G$49:$G$52, B163, 'Costs and Revenues'!$I$49:$I$52)</f>
        <v>0</v>
      </c>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50">
        <f>'Basic Information'!G21</f>
        <v>0</v>
      </c>
      <c r="C164" s="151">
        <f>SUMIF('Costs and Revenues'!$G$49:$G$52, B164, 'Costs and Revenues'!$I$49:$I$52)</f>
        <v>0</v>
      </c>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50">
        <f>'Basic Information'!G22</f>
        <v>0</v>
      </c>
      <c r="C165" s="151">
        <f>SUMIF('Costs and Revenues'!$G$49:$G$52, B165, 'Costs and Revenues'!$I$49:$I$52)</f>
        <v>0</v>
      </c>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50">
        <f>'Basic Information'!G23</f>
        <v>0</v>
      </c>
      <c r="C166" s="151">
        <f>SUMIF('Costs and Revenues'!$G$49:$G$52, B166, 'Costs and Revenues'!$I$49:$I$52)</f>
        <v>0</v>
      </c>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50">
        <f>'Basic Information'!G24</f>
        <v>0</v>
      </c>
      <c r="C167" s="151">
        <f>SUMIF('Costs and Revenues'!$G$49:$G$52, B167, 'Costs and Revenues'!$I$49:$I$52)</f>
        <v>0</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50">
        <f>'Basic Information'!G25</f>
        <v>0</v>
      </c>
      <c r="C168" s="151">
        <f>SUMIF('Costs and Revenues'!$G$49:$G$52, B168, 'Costs and Revenues'!$I$49:$I$52)</f>
        <v>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50">
        <f>'Basic Information'!G26</f>
        <v>0</v>
      </c>
      <c r="C169" s="151">
        <f>SUMIF('Costs and Revenues'!$G$49:$G$52, B169, 'Costs and Revenues'!$I$49:$I$52)</f>
        <v>0</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52" t="s">
        <v>40</v>
      </c>
      <c r="C170" s="153">
        <f>SUM(C150:C169)</f>
        <v>0</v>
      </c>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39" x14ac:dyDescent="0.15">
      <c r="A172" s="1"/>
      <c r="B172" s="148" t="s">
        <v>235</v>
      </c>
      <c r="C172" s="149" t="s">
        <v>301</v>
      </c>
      <c r="D172" s="117"/>
      <c r="E172" s="117"/>
      <c r="F172" s="117"/>
      <c r="G172" s="117"/>
      <c r="H172" s="117"/>
      <c r="I172" s="117"/>
      <c r="J172" s="1"/>
      <c r="K172" s="1"/>
      <c r="L172" s="1"/>
      <c r="M172" s="1"/>
      <c r="N172" s="1"/>
      <c r="O172" s="1"/>
      <c r="P172" s="1"/>
      <c r="Q172" s="1"/>
      <c r="R172" s="1"/>
      <c r="S172" s="1"/>
      <c r="T172" s="1"/>
      <c r="U172" s="1"/>
      <c r="V172" s="1"/>
      <c r="W172" s="1"/>
      <c r="X172" s="1"/>
      <c r="Y172" s="1"/>
      <c r="Z172" s="1"/>
    </row>
    <row r="173" spans="1:26" ht="13" x14ac:dyDescent="0.15">
      <c r="A173" s="1"/>
      <c r="B173" s="150">
        <f>'Basic Information'!G7</f>
        <v>0</v>
      </c>
      <c r="C173" s="151">
        <f>SUMIF('Costs and Revenues'!$G$49:$G$52, B173, 'Costs and Revenues'!$J$49:$J$52)</f>
        <v>0</v>
      </c>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50">
        <f>'Basic Information'!G8</f>
        <v>0</v>
      </c>
      <c r="C174" s="151">
        <f>SUMIF('Costs and Revenues'!$G$49:$G$52, B174, 'Costs and Revenues'!$J$49:$J$52)</f>
        <v>0</v>
      </c>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50">
        <f>'Basic Information'!G9</f>
        <v>0</v>
      </c>
      <c r="C175" s="151">
        <f>SUMIF('Costs and Revenues'!$G$49:$G$52, B175, 'Costs and Revenues'!$J$49:$J$52)</f>
        <v>0</v>
      </c>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50">
        <f>'Basic Information'!G10</f>
        <v>0</v>
      </c>
      <c r="C176" s="151">
        <f>SUMIF('Costs and Revenues'!$G$49:$G$52, B176, 'Costs and Revenues'!$J$49:$J$52)</f>
        <v>0</v>
      </c>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50">
        <f>'Basic Information'!G11</f>
        <v>0</v>
      </c>
      <c r="C177" s="151">
        <f>SUMIF('Costs and Revenues'!$G$49:$G$52, B177, 'Costs and Revenues'!$J$49:$J$52)</f>
        <v>0</v>
      </c>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50">
        <f>'Basic Information'!G12</f>
        <v>0</v>
      </c>
      <c r="C178" s="151">
        <f>SUMIF('Costs and Revenues'!$G$49:$G$52, B178, 'Costs and Revenues'!$J$49:$J$52)</f>
        <v>0</v>
      </c>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50">
        <f>'Basic Information'!G13</f>
        <v>0</v>
      </c>
      <c r="C179" s="151">
        <f>SUMIF('Costs and Revenues'!$G$49:$G$52, B179, 'Costs and Revenues'!$J$49:$J$52)</f>
        <v>0</v>
      </c>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50">
        <f>'Basic Information'!G14</f>
        <v>0</v>
      </c>
      <c r="C180" s="151">
        <f>SUMIF('Costs and Revenues'!$G$49:$G$52, B180, 'Costs and Revenues'!$J$49:$J$52)</f>
        <v>0</v>
      </c>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50">
        <f>'Basic Information'!G15</f>
        <v>0</v>
      </c>
      <c r="C181" s="151">
        <f>SUMIF('Costs and Revenues'!$G$49:$G$52, B181, 'Costs and Revenues'!$J$49:$J$52)</f>
        <v>0</v>
      </c>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50">
        <f>'Basic Information'!G16</f>
        <v>0</v>
      </c>
      <c r="C182" s="151">
        <f>SUMIF('Costs and Revenues'!$G$49:$G$52, B182, 'Costs and Revenues'!$J$49:$J$52)</f>
        <v>0</v>
      </c>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50">
        <f>'Basic Information'!G17</f>
        <v>0</v>
      </c>
      <c r="C183" s="151">
        <f>SUMIF('Costs and Revenues'!$G$49:$G$52, B183, 'Costs and Revenues'!$J$49:$J$52)</f>
        <v>0</v>
      </c>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50">
        <f>'Basic Information'!G18</f>
        <v>0</v>
      </c>
      <c r="C184" s="151">
        <f>SUMIF('Costs and Revenues'!$G$49:$G$52, B184, 'Costs and Revenues'!$J$49:$J$52)</f>
        <v>0</v>
      </c>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50">
        <f>'Basic Information'!G19</f>
        <v>0</v>
      </c>
      <c r="C185" s="151">
        <f>SUMIF('Costs and Revenues'!$G$49:$G$52, B185, 'Costs and Revenues'!$J$49:$J$52)</f>
        <v>0</v>
      </c>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50">
        <f>'Basic Information'!G20</f>
        <v>0</v>
      </c>
      <c r="C186" s="151">
        <f>SUMIF('Costs and Revenues'!$G$49:$G$52, B186, 'Costs and Revenues'!$J$49:$J$52)</f>
        <v>0</v>
      </c>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50">
        <f>'Basic Information'!G21</f>
        <v>0</v>
      </c>
      <c r="C187" s="151">
        <f>SUMIF('Costs and Revenues'!$G$49:$G$52, B187, 'Costs and Revenues'!$J$49:$J$52)</f>
        <v>0</v>
      </c>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50">
        <f>'Basic Information'!G22</f>
        <v>0</v>
      </c>
      <c r="C188" s="151">
        <f>SUMIF('Costs and Revenues'!$G$49:$G$52, B188, 'Costs and Revenues'!$J$49:$J$52)</f>
        <v>0</v>
      </c>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50">
        <f>'Basic Information'!G23</f>
        <v>0</v>
      </c>
      <c r="C189" s="151">
        <f>SUMIF('Costs and Revenues'!$G$49:$G$52, B189, 'Costs and Revenues'!$J$49:$J$52)</f>
        <v>0</v>
      </c>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50">
        <f>'Basic Information'!G24</f>
        <v>0</v>
      </c>
      <c r="C190" s="151">
        <f>SUMIF('Costs and Revenues'!$G$49:$G$52, B190, 'Costs and Revenues'!$J$49:$J$52)</f>
        <v>0</v>
      </c>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50">
        <f>'Basic Information'!G25</f>
        <v>0</v>
      </c>
      <c r="C191" s="151">
        <f>SUMIF('Costs and Revenues'!$G$49:$G$52, B191, 'Costs and Revenues'!$J$49:$J$52)</f>
        <v>0</v>
      </c>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50">
        <f>'Basic Information'!G26</f>
        <v>0</v>
      </c>
      <c r="C192" s="151">
        <f>SUMIF('Costs and Revenues'!$G$49:$G$52, B192, 'Costs and Revenues'!$J$49:$J$52)</f>
        <v>0</v>
      </c>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52">
        <f>'Basic Information'!G27</f>
        <v>0</v>
      </c>
      <c r="C193" s="153">
        <f>SUM(C173:C189)</f>
        <v>0</v>
      </c>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56" t="s">
        <v>235</v>
      </c>
      <c r="C195" s="156" t="s">
        <v>302</v>
      </c>
      <c r="D195" s="156" t="s">
        <v>303</v>
      </c>
      <c r="E195" s="156" t="s">
        <v>304</v>
      </c>
      <c r="F195" s="156" t="s">
        <v>305</v>
      </c>
      <c r="G195" s="156" t="s">
        <v>306</v>
      </c>
      <c r="H195" s="1"/>
      <c r="I195" s="1"/>
      <c r="J195" s="1"/>
      <c r="K195" s="1"/>
      <c r="L195" s="1"/>
      <c r="M195" s="1"/>
      <c r="N195" s="1"/>
      <c r="O195" s="1"/>
      <c r="P195" s="1"/>
      <c r="Q195" s="1"/>
      <c r="R195" s="1"/>
      <c r="S195" s="1"/>
      <c r="T195" s="1"/>
      <c r="U195" s="1"/>
      <c r="V195" s="1"/>
      <c r="W195" s="1"/>
      <c r="X195" s="1"/>
      <c r="Y195" s="1"/>
      <c r="Z195" s="1"/>
    </row>
    <row r="196" spans="1:26" ht="13" x14ac:dyDescent="0.15">
      <c r="A196" s="1"/>
      <c r="B196" s="156">
        <f>'Basic Information'!G7</f>
        <v>0</v>
      </c>
      <c r="C196" s="156">
        <f>SUMIF('Costs and Revenues'!$E$54:$E$57, B196, 'Costs and Revenues'!$E$59:$E$62)</f>
        <v>0</v>
      </c>
      <c r="D196" s="156">
        <f>SUMIF('Costs and Revenues'!$E$54:$E$57, B196, 'Costs and Revenues'!$F$59:$F$62)</f>
        <v>0</v>
      </c>
      <c r="E196" s="156">
        <f>SUMIF('Costs and Revenues'!$H$54:$H$57, B196, 'Costs and Revenues'!$G$59:$G$62)</f>
        <v>0</v>
      </c>
      <c r="F196" s="156">
        <f>SUMIF('Costs and Revenues'!$J$54:$J$57, B196, 'Costs and Revenues'!$H$59:$H$62)</f>
        <v>0</v>
      </c>
      <c r="G196" s="156">
        <f>SUMIF('Costs and Revenues'!$D$59:$D$62, B196, 'Costs and Revenues'!$I$59:$I$62)</f>
        <v>0</v>
      </c>
      <c r="H196" s="1"/>
      <c r="I196" s="1"/>
      <c r="J196" s="1"/>
      <c r="K196" s="1"/>
      <c r="L196" s="1"/>
      <c r="M196" s="1"/>
      <c r="N196" s="1"/>
      <c r="O196" s="1"/>
      <c r="P196" s="1"/>
      <c r="Q196" s="1"/>
      <c r="R196" s="1"/>
      <c r="S196" s="1"/>
      <c r="T196" s="1"/>
      <c r="U196" s="1"/>
      <c r="V196" s="1"/>
      <c r="W196" s="1"/>
      <c r="X196" s="1"/>
      <c r="Y196" s="1"/>
      <c r="Z196" s="1"/>
    </row>
    <row r="197" spans="1:26" ht="13" x14ac:dyDescent="0.15">
      <c r="A197" s="1"/>
      <c r="B197" s="156">
        <f>'Basic Information'!G8</f>
        <v>0</v>
      </c>
      <c r="C197" s="156">
        <f>SUMIF('Costs and Revenues'!$E$54:$E$57, B197, 'Costs and Revenues'!$E$59:$E$62)</f>
        <v>0</v>
      </c>
      <c r="D197" s="156">
        <f>SUMIF('Costs and Revenues'!$E$54:$E$57, B197, 'Costs and Revenues'!$F$59:$F$62)</f>
        <v>0</v>
      </c>
      <c r="E197" s="156">
        <f>SUMIF('Costs and Revenues'!$E$54:$E$57, B197, 'Costs and Revenues'!$G$59:$G$62)</f>
        <v>0</v>
      </c>
      <c r="F197" s="156">
        <f>SUMIF('Costs and Revenues'!$J$54:$J$57, B197, 'Costs and Revenues'!$H$59:$H$62)</f>
        <v>0</v>
      </c>
      <c r="G197" s="156">
        <f>SUMIF('Costs and Revenues'!$E$54:$E$57, B197, 'Costs and Revenues'!$I$59:$I$62)</f>
        <v>0</v>
      </c>
      <c r="H197" s="1"/>
      <c r="I197" s="1"/>
      <c r="J197" s="1"/>
      <c r="K197" s="1"/>
      <c r="L197" s="1"/>
      <c r="M197" s="1"/>
      <c r="N197" s="1"/>
      <c r="O197" s="1"/>
      <c r="P197" s="1"/>
      <c r="Q197" s="1"/>
      <c r="R197" s="1"/>
      <c r="S197" s="1"/>
      <c r="T197" s="1"/>
      <c r="U197" s="1"/>
      <c r="V197" s="1"/>
      <c r="W197" s="1"/>
      <c r="X197" s="1"/>
      <c r="Y197" s="1"/>
      <c r="Z197" s="1"/>
    </row>
    <row r="198" spans="1:26" ht="13" x14ac:dyDescent="0.15">
      <c r="A198" s="1"/>
      <c r="B198" s="156">
        <f>'Basic Information'!G9</f>
        <v>0</v>
      </c>
      <c r="C198" s="156">
        <f>SUMIF('Costs and Revenues'!$E$54:$E$57, B198, 'Costs and Revenues'!$E$59:$E$62)</f>
        <v>0</v>
      </c>
      <c r="D198" s="156">
        <f>SUMIF('Costs and Revenues'!$E$54:$E$57, B198, 'Costs and Revenues'!$F$59:$F$62)</f>
        <v>0</v>
      </c>
      <c r="E198" s="156">
        <f>SUMIF('Costs and Revenues'!$E$54:$E$57, B198, 'Costs and Revenues'!$G$59:$G$62)</f>
        <v>0</v>
      </c>
      <c r="F198" s="156">
        <f>SUMIF('Costs and Revenues'!$J$54:$J$57, B198, 'Costs and Revenues'!$H$59:$H$62)</f>
        <v>0</v>
      </c>
      <c r="G198" s="156">
        <f>SUMIF('Costs and Revenues'!$E$54:$E$57, B198, 'Costs and Revenues'!$I$59:$I$62)</f>
        <v>0</v>
      </c>
      <c r="H198" s="1"/>
      <c r="I198" s="1"/>
      <c r="J198" s="1"/>
      <c r="K198" s="1"/>
      <c r="L198" s="1"/>
      <c r="M198" s="1"/>
      <c r="N198" s="1"/>
      <c r="O198" s="1"/>
      <c r="P198" s="1"/>
      <c r="Q198" s="1"/>
      <c r="R198" s="1"/>
      <c r="S198" s="1"/>
      <c r="T198" s="1"/>
      <c r="U198" s="1"/>
      <c r="V198" s="1"/>
      <c r="W198" s="1"/>
      <c r="X198" s="1"/>
      <c r="Y198" s="1"/>
      <c r="Z198" s="1"/>
    </row>
    <row r="199" spans="1:26" ht="13" x14ac:dyDescent="0.15">
      <c r="A199" s="1"/>
      <c r="B199" s="156">
        <f>'Basic Information'!G10</f>
        <v>0</v>
      </c>
      <c r="C199" s="156">
        <f>SUMIF('Costs and Revenues'!$E$54:$E$57, B199, 'Costs and Revenues'!$E$59:$E$62)</f>
        <v>0</v>
      </c>
      <c r="D199" s="156">
        <f>SUMIF('Costs and Revenues'!$E$54:$E$57, B199, 'Costs and Revenues'!$F$59:$F$62)</f>
        <v>0</v>
      </c>
      <c r="E199" s="156">
        <f>SUMIF('Costs and Revenues'!$E$54:$E$57, B199, 'Costs and Revenues'!$G$59:$G$62)</f>
        <v>0</v>
      </c>
      <c r="F199" s="156">
        <f>SUMIF('Costs and Revenues'!$J$54:$J$57, B199, 'Costs and Revenues'!$H$59:$H$62)</f>
        <v>0</v>
      </c>
      <c r="G199" s="156">
        <f>SUMIF('Costs and Revenues'!$E$54:$E$57, B199, 'Costs and Revenues'!$I$59:$I$62)</f>
        <v>0</v>
      </c>
      <c r="H199" s="1"/>
      <c r="I199" s="1"/>
      <c r="J199" s="1"/>
      <c r="K199" s="1"/>
      <c r="L199" s="1"/>
      <c r="M199" s="1"/>
      <c r="N199" s="1"/>
      <c r="O199" s="1"/>
      <c r="P199" s="1"/>
      <c r="Q199" s="1"/>
      <c r="R199" s="1"/>
      <c r="S199" s="1"/>
      <c r="T199" s="1"/>
      <c r="U199" s="1"/>
      <c r="V199" s="1"/>
      <c r="W199" s="1"/>
      <c r="X199" s="1"/>
      <c r="Y199" s="1"/>
      <c r="Z199" s="1"/>
    </row>
    <row r="200" spans="1:26" ht="13" x14ac:dyDescent="0.15">
      <c r="A200" s="1"/>
      <c r="B200" s="156">
        <f>'Basic Information'!G11</f>
        <v>0</v>
      </c>
      <c r="C200" s="156">
        <f>SUMIF('Costs and Revenues'!$E$54:$E$57, B200, 'Costs and Revenues'!$E$59:$E$62)</f>
        <v>0</v>
      </c>
      <c r="D200" s="156">
        <f>SUMIF('Costs and Revenues'!$E$54:$E$57, B200, 'Costs and Revenues'!$F$59:$F$62)</f>
        <v>0</v>
      </c>
      <c r="E200" s="156">
        <f>SUMIF('Costs and Revenues'!$E$54:$E$57, B200, 'Costs and Revenues'!$G$59:$G$62)</f>
        <v>0</v>
      </c>
      <c r="F200" s="156">
        <f>SUMIF('Costs and Revenues'!$J$54:$J$57, B200, 'Costs and Revenues'!$H$59:$H$62)</f>
        <v>0</v>
      </c>
      <c r="G200" s="156">
        <f>SUMIF('Costs and Revenues'!$E$54:$E$57, B200, 'Costs and Revenues'!$I$59:$I$62)</f>
        <v>0</v>
      </c>
      <c r="H200" s="1"/>
      <c r="I200" s="1"/>
      <c r="J200" s="1"/>
      <c r="K200" s="1"/>
      <c r="L200" s="1"/>
      <c r="M200" s="1"/>
      <c r="N200" s="1"/>
      <c r="O200" s="1"/>
      <c r="P200" s="1"/>
      <c r="Q200" s="1"/>
      <c r="R200" s="1"/>
      <c r="S200" s="1"/>
      <c r="T200" s="1"/>
      <c r="U200" s="1"/>
      <c r="V200" s="1"/>
      <c r="W200" s="1"/>
      <c r="X200" s="1"/>
      <c r="Y200" s="1"/>
      <c r="Z200" s="1"/>
    </row>
    <row r="201" spans="1:26" ht="13" x14ac:dyDescent="0.15">
      <c r="A201" s="1"/>
      <c r="B201" s="156">
        <f>'Basic Information'!G12</f>
        <v>0</v>
      </c>
      <c r="C201" s="156">
        <f>SUMIF('Costs and Revenues'!$E$54:$E$57, B201, 'Costs and Revenues'!$E$59:$E$62)</f>
        <v>0</v>
      </c>
      <c r="D201" s="156">
        <f>SUMIF('Costs and Revenues'!$E$54:$E$57, B201, 'Costs and Revenues'!$F$59:$F$62)</f>
        <v>0</v>
      </c>
      <c r="E201" s="156">
        <f>SUMIF('Costs and Revenues'!$E$54:$E$57, B201, 'Costs and Revenues'!$G$59:$G$62)</f>
        <v>0</v>
      </c>
      <c r="F201" s="156">
        <f>SUMIF('Costs and Revenues'!$J$54:$J$57, B201, 'Costs and Revenues'!$H$59:$H$62)</f>
        <v>0</v>
      </c>
      <c r="G201" s="156">
        <f>SUMIF('Costs and Revenues'!$E$54:$E$57, B201, 'Costs and Revenues'!$I$59:$I$62)</f>
        <v>0</v>
      </c>
      <c r="H201" s="1"/>
      <c r="I201" s="1"/>
      <c r="J201" s="1"/>
      <c r="K201" s="1"/>
      <c r="L201" s="1"/>
      <c r="M201" s="1"/>
      <c r="N201" s="1"/>
      <c r="O201" s="1"/>
      <c r="P201" s="1"/>
      <c r="Q201" s="1"/>
      <c r="R201" s="1"/>
      <c r="S201" s="1"/>
      <c r="T201" s="1"/>
      <c r="U201" s="1"/>
      <c r="V201" s="1"/>
      <c r="W201" s="1"/>
      <c r="X201" s="1"/>
      <c r="Y201" s="1"/>
      <c r="Z201" s="1"/>
    </row>
    <row r="202" spans="1:26" ht="13" x14ac:dyDescent="0.15">
      <c r="A202" s="1"/>
      <c r="B202" s="156">
        <f>'Basic Information'!G13</f>
        <v>0</v>
      </c>
      <c r="C202" s="156">
        <f>SUMIF('Costs and Revenues'!$E$54:$E$57, B202, 'Costs and Revenues'!$E$59:$E$62)</f>
        <v>0</v>
      </c>
      <c r="D202" s="156">
        <f>SUMIF('Costs and Revenues'!$E$54:$E$57, B202, 'Costs and Revenues'!$F$59:$F$62)</f>
        <v>0</v>
      </c>
      <c r="E202" s="156">
        <f>SUMIF('Costs and Revenues'!$E$54:$E$57, B202, 'Costs and Revenues'!$G$59:$G$62)</f>
        <v>0</v>
      </c>
      <c r="F202" s="156">
        <f>SUMIF('Costs and Revenues'!$J$54:$J$57, B202, 'Costs and Revenues'!$H$59:$H$62)</f>
        <v>0</v>
      </c>
      <c r="G202" s="156">
        <f>SUMIF('Costs and Revenues'!$E$54:$E$57, B202, 'Costs and Revenues'!$I$59:$I$62)</f>
        <v>0</v>
      </c>
      <c r="H202" s="1"/>
      <c r="I202" s="1"/>
      <c r="J202" s="1"/>
      <c r="K202" s="1"/>
      <c r="L202" s="1"/>
      <c r="M202" s="1"/>
      <c r="N202" s="1"/>
      <c r="O202" s="1"/>
      <c r="P202" s="1"/>
      <c r="Q202" s="1"/>
      <c r="R202" s="1"/>
      <c r="S202" s="1"/>
      <c r="T202" s="1"/>
      <c r="U202" s="1"/>
      <c r="V202" s="1"/>
      <c r="W202" s="1"/>
      <c r="X202" s="1"/>
      <c r="Y202" s="1"/>
      <c r="Z202" s="1"/>
    </row>
    <row r="203" spans="1:26" ht="13" x14ac:dyDescent="0.15">
      <c r="A203" s="1"/>
      <c r="B203" s="156">
        <f>'Basic Information'!G14</f>
        <v>0</v>
      </c>
      <c r="C203" s="156">
        <f>SUMIF('Costs and Revenues'!$E$54:$E$57, B203, 'Costs and Revenues'!$E$59:$E$62)</f>
        <v>0</v>
      </c>
      <c r="D203" s="156">
        <f>SUMIF('Costs and Revenues'!$E$54:$E$57, B203, 'Costs and Revenues'!$F$59:$F$62)</f>
        <v>0</v>
      </c>
      <c r="E203" s="156">
        <f>SUMIF('Costs and Revenues'!$E$54:$E$57, B203, 'Costs and Revenues'!$G$59:$G$62)</f>
        <v>0</v>
      </c>
      <c r="F203" s="156">
        <f>SUMIF('Costs and Revenues'!$J$54:$J$57, B203, 'Costs and Revenues'!$H$59:$H$62)</f>
        <v>0</v>
      </c>
      <c r="G203" s="156">
        <f>SUMIF('Costs and Revenues'!$E$54:$E$57, B203, 'Costs and Revenues'!$I$59:$I$62)</f>
        <v>0</v>
      </c>
      <c r="H203" s="1"/>
      <c r="I203" s="1"/>
      <c r="J203" s="1"/>
      <c r="K203" s="1"/>
      <c r="L203" s="1"/>
      <c r="M203" s="1"/>
      <c r="N203" s="1"/>
      <c r="O203" s="1"/>
      <c r="P203" s="1"/>
      <c r="Q203" s="1"/>
      <c r="R203" s="1"/>
      <c r="S203" s="1"/>
      <c r="T203" s="1"/>
      <c r="U203" s="1"/>
      <c r="V203" s="1"/>
      <c r="W203" s="1"/>
      <c r="X203" s="1"/>
      <c r="Y203" s="1"/>
      <c r="Z203" s="1"/>
    </row>
    <row r="204" spans="1:26" ht="13" x14ac:dyDescent="0.15">
      <c r="A204" s="1"/>
      <c r="B204" s="156">
        <f>'Basic Information'!G15</f>
        <v>0</v>
      </c>
      <c r="C204" s="156">
        <f>SUMIF('Costs and Revenues'!$E$54:$E$57, B204, 'Costs and Revenues'!$E$59:$E$62)</f>
        <v>0</v>
      </c>
      <c r="D204" s="156">
        <f>SUMIF('Costs and Revenues'!$E$54:$E$57, B204, 'Costs and Revenues'!$F$59:$F$62)</f>
        <v>0</v>
      </c>
      <c r="E204" s="156">
        <f>SUMIF('Costs and Revenues'!$E$54:$E$57, B204, 'Costs and Revenues'!$G$59:$G$62)</f>
        <v>0</v>
      </c>
      <c r="F204" s="156">
        <f>SUMIF('Costs and Revenues'!$J$54:$J$57, B204, 'Costs and Revenues'!$H$59:$H$62)</f>
        <v>0</v>
      </c>
      <c r="G204" s="156">
        <f>SUMIF('Costs and Revenues'!$E$54:$E$57, B204, 'Costs and Revenues'!$I$59:$I$62)</f>
        <v>0</v>
      </c>
      <c r="H204" s="1"/>
      <c r="I204" s="1"/>
      <c r="J204" s="1"/>
      <c r="K204" s="1"/>
      <c r="L204" s="1"/>
      <c r="M204" s="1"/>
      <c r="N204" s="1"/>
      <c r="O204" s="1"/>
      <c r="P204" s="1"/>
      <c r="Q204" s="1"/>
      <c r="R204" s="1"/>
      <c r="S204" s="1"/>
      <c r="T204" s="1"/>
      <c r="U204" s="1"/>
      <c r="V204" s="1"/>
      <c r="W204" s="1"/>
      <c r="X204" s="1"/>
      <c r="Y204" s="1"/>
      <c r="Z204" s="1"/>
    </row>
    <row r="205" spans="1:26" ht="13" x14ac:dyDescent="0.15">
      <c r="A205" s="1"/>
      <c r="B205" s="156">
        <f>'Basic Information'!G16</f>
        <v>0</v>
      </c>
      <c r="C205" s="156">
        <f>SUMIF('Costs and Revenues'!$E$54:$E$57, B205, 'Costs and Revenues'!$E$59:$E$62)</f>
        <v>0</v>
      </c>
      <c r="D205" s="156">
        <f>SUMIF('Costs and Revenues'!$E$54:$E$57, B205, 'Costs and Revenues'!$F$59:$F$62)</f>
        <v>0</v>
      </c>
      <c r="E205" s="156">
        <f>SUMIF('Costs and Revenues'!$E$54:$E$57, B205, 'Costs and Revenues'!$G$59:$G$62)</f>
        <v>0</v>
      </c>
      <c r="F205" s="156">
        <f>SUMIF('Costs and Revenues'!$J$54:$J$57, B205, 'Costs and Revenues'!$H$59:$H$62)</f>
        <v>0</v>
      </c>
      <c r="G205" s="156">
        <f>SUMIF('Costs and Revenues'!$E$54:$E$57, B205, 'Costs and Revenues'!$I$59:$I$62)</f>
        <v>0</v>
      </c>
      <c r="H205" s="1"/>
      <c r="I205" s="1"/>
      <c r="J205" s="1"/>
      <c r="K205" s="1"/>
      <c r="L205" s="1"/>
      <c r="M205" s="1"/>
      <c r="N205" s="1"/>
      <c r="O205" s="1"/>
      <c r="P205" s="1"/>
      <c r="Q205" s="1"/>
      <c r="R205" s="1"/>
      <c r="S205" s="1"/>
      <c r="T205" s="1"/>
      <c r="U205" s="1"/>
      <c r="V205" s="1"/>
      <c r="W205" s="1"/>
      <c r="X205" s="1"/>
      <c r="Y205" s="1"/>
      <c r="Z205" s="1"/>
    </row>
    <row r="206" spans="1:26" ht="13" x14ac:dyDescent="0.15">
      <c r="A206" s="1"/>
      <c r="B206" s="156">
        <f>'Basic Information'!G17</f>
        <v>0</v>
      </c>
      <c r="C206" s="156">
        <f>SUMIF('Costs and Revenues'!$E$54:$E$57, B206, 'Costs and Revenues'!$E$59:$E$62)</f>
        <v>0</v>
      </c>
      <c r="D206" s="156">
        <f>SUMIF('Costs and Revenues'!$E$54:$E$57, B206, 'Costs and Revenues'!$F$59:$F$62)</f>
        <v>0</v>
      </c>
      <c r="E206" s="156">
        <f>SUMIF('Costs and Revenues'!$E$54:$E$57, B206, 'Costs and Revenues'!$G$59:$G$62)</f>
        <v>0</v>
      </c>
      <c r="F206" s="156">
        <f>SUMIF('Costs and Revenues'!$J$54:$J$57, B206, 'Costs and Revenues'!$H$59:$H$62)</f>
        <v>0</v>
      </c>
      <c r="G206" s="156">
        <f>SUMIF('Costs and Revenues'!$E$54:$E$57, B206, 'Costs and Revenues'!$I$59:$I$62)</f>
        <v>0</v>
      </c>
      <c r="H206" s="1"/>
      <c r="I206" s="1"/>
      <c r="J206" s="1"/>
      <c r="K206" s="1"/>
      <c r="L206" s="1"/>
      <c r="M206" s="1"/>
      <c r="N206" s="1"/>
      <c r="O206" s="1"/>
      <c r="P206" s="1"/>
      <c r="Q206" s="1"/>
      <c r="R206" s="1"/>
      <c r="S206" s="1"/>
      <c r="T206" s="1"/>
      <c r="U206" s="1"/>
      <c r="V206" s="1"/>
      <c r="W206" s="1"/>
      <c r="X206" s="1"/>
      <c r="Y206" s="1"/>
      <c r="Z206" s="1"/>
    </row>
    <row r="207" spans="1:26" ht="13" x14ac:dyDescent="0.15">
      <c r="A207" s="1"/>
      <c r="B207" s="156">
        <f>'Basic Information'!G18</f>
        <v>0</v>
      </c>
      <c r="C207" s="156">
        <f>SUMIF('Costs and Revenues'!$E$54:$E$57, B207, 'Costs and Revenues'!$E$59:$E$62)</f>
        <v>0</v>
      </c>
      <c r="D207" s="156">
        <f>SUMIF('Costs and Revenues'!$E$54:$E$57, B207, 'Costs and Revenues'!$F$59:$F$62)</f>
        <v>0</v>
      </c>
      <c r="E207" s="156">
        <f>SUMIF('Costs and Revenues'!$E$54:$E$57, B207, 'Costs and Revenues'!$G$59:$G$62)</f>
        <v>0</v>
      </c>
      <c r="F207" s="156">
        <f>SUMIF('Costs and Revenues'!$J$54:$J$57, B207, 'Costs and Revenues'!$H$59:$H$62)</f>
        <v>0</v>
      </c>
      <c r="G207" s="156">
        <f>SUMIF('Costs and Revenues'!$E$54:$E$57, B207, 'Costs and Revenues'!$I$59:$I$62)</f>
        <v>0</v>
      </c>
      <c r="H207" s="1"/>
      <c r="I207" s="1"/>
      <c r="J207" s="1"/>
      <c r="K207" s="1"/>
      <c r="L207" s="1"/>
      <c r="M207" s="1"/>
      <c r="N207" s="1"/>
      <c r="O207" s="1"/>
      <c r="P207" s="1"/>
      <c r="Q207" s="1"/>
      <c r="R207" s="1"/>
      <c r="S207" s="1"/>
      <c r="T207" s="1"/>
      <c r="U207" s="1"/>
      <c r="V207" s="1"/>
      <c r="W207" s="1"/>
      <c r="X207" s="1"/>
      <c r="Y207" s="1"/>
      <c r="Z207" s="1"/>
    </row>
    <row r="208" spans="1:26" ht="13" x14ac:dyDescent="0.15">
      <c r="A208" s="1"/>
      <c r="B208" s="156">
        <f>'Basic Information'!G19</f>
        <v>0</v>
      </c>
      <c r="C208" s="156">
        <f>SUMIF('Costs and Revenues'!$E$54:$E$57, B208, 'Costs and Revenues'!$E$59:$E$62)</f>
        <v>0</v>
      </c>
      <c r="D208" s="156">
        <f>SUMIF('Costs and Revenues'!$E$54:$E$57, B208, 'Costs and Revenues'!$F$59:$F$62)</f>
        <v>0</v>
      </c>
      <c r="E208" s="156">
        <f>SUMIF('Costs and Revenues'!$E$54:$E$57, B208, 'Costs and Revenues'!$G$59:$G$62)</f>
        <v>0</v>
      </c>
      <c r="F208" s="156">
        <f>SUMIF('Costs and Revenues'!$J$54:$J$57, B208, 'Costs and Revenues'!$H$59:$H$62)</f>
        <v>0</v>
      </c>
      <c r="G208" s="156">
        <f>SUMIF('Costs and Revenues'!$E$54:$E$57, B208, 'Costs and Revenues'!$I$59:$I$62)</f>
        <v>0</v>
      </c>
      <c r="H208" s="1"/>
      <c r="I208" s="1"/>
      <c r="J208" s="1"/>
      <c r="K208" s="1"/>
      <c r="L208" s="1"/>
      <c r="M208" s="1"/>
      <c r="N208" s="1"/>
      <c r="O208" s="1"/>
      <c r="P208" s="1"/>
      <c r="Q208" s="1"/>
      <c r="R208" s="1"/>
      <c r="S208" s="1"/>
      <c r="T208" s="1"/>
      <c r="U208" s="1"/>
      <c r="V208" s="1"/>
      <c r="W208" s="1"/>
      <c r="X208" s="1"/>
      <c r="Y208" s="1"/>
      <c r="Z208" s="1"/>
    </row>
    <row r="209" spans="1:26" ht="13" x14ac:dyDescent="0.15">
      <c r="A209" s="1"/>
      <c r="B209" s="156">
        <f>'Basic Information'!G20</f>
        <v>0</v>
      </c>
      <c r="C209" s="156">
        <f>SUMIF('Costs and Revenues'!$E$54:$E$57, B209, 'Costs and Revenues'!$E$59:$E$62)</f>
        <v>0</v>
      </c>
      <c r="D209" s="156">
        <f>SUMIF('Costs and Revenues'!$E$54:$E$57, B209, 'Costs and Revenues'!$F$59:$F$62)</f>
        <v>0</v>
      </c>
      <c r="E209" s="156">
        <f>SUMIF('Costs and Revenues'!$E$54:$E$57, B209, 'Costs and Revenues'!$G$59:$G$62)</f>
        <v>0</v>
      </c>
      <c r="F209" s="156">
        <f>SUMIF('Costs and Revenues'!$J$54:$J$57, B209, 'Costs and Revenues'!$H$59:$H$62)</f>
        <v>0</v>
      </c>
      <c r="G209" s="156">
        <f>SUMIF('Costs and Revenues'!$E$54:$E$57, B209, 'Costs and Revenues'!$I$59:$I$62)</f>
        <v>0</v>
      </c>
      <c r="H209" s="1"/>
      <c r="I209" s="1"/>
      <c r="J209" s="1"/>
      <c r="K209" s="1"/>
      <c r="L209" s="1"/>
      <c r="M209" s="1"/>
      <c r="N209" s="1"/>
      <c r="O209" s="1"/>
      <c r="P209" s="1"/>
      <c r="Q209" s="1"/>
      <c r="R209" s="1"/>
      <c r="S209" s="1"/>
      <c r="T209" s="1"/>
      <c r="U209" s="1"/>
      <c r="V209" s="1"/>
      <c r="W209" s="1"/>
      <c r="X209" s="1"/>
      <c r="Y209" s="1"/>
      <c r="Z209" s="1"/>
    </row>
    <row r="210" spans="1:26" ht="13" x14ac:dyDescent="0.15">
      <c r="A210" s="1"/>
      <c r="B210" s="156">
        <f>'Basic Information'!G21</f>
        <v>0</v>
      </c>
      <c r="C210" s="156">
        <f>SUMIF('Costs and Revenues'!$E$54:$E$57, B210, 'Costs and Revenues'!$E$59:$E$62)</f>
        <v>0</v>
      </c>
      <c r="D210" s="156">
        <f>SUMIF('Costs and Revenues'!$E$54:$E$57, B210, 'Costs and Revenues'!$F$59:$F$62)</f>
        <v>0</v>
      </c>
      <c r="E210" s="156">
        <f>SUMIF('Costs and Revenues'!$E$54:$E$57, B210, 'Costs and Revenues'!$G$59:$G$62)</f>
        <v>0</v>
      </c>
      <c r="F210" s="156">
        <f>SUMIF('Costs and Revenues'!$J$54:$J$57, B210, 'Costs and Revenues'!$H$59:$H$62)</f>
        <v>0</v>
      </c>
      <c r="G210" s="156">
        <f>SUMIF('Costs and Revenues'!$E$54:$E$57, B210, 'Costs and Revenues'!$I$59:$I$62)</f>
        <v>0</v>
      </c>
      <c r="H210" s="1"/>
      <c r="I210" s="1"/>
      <c r="J210" s="1"/>
      <c r="K210" s="1"/>
      <c r="L210" s="1"/>
      <c r="M210" s="1"/>
      <c r="N210" s="1"/>
      <c r="O210" s="1"/>
      <c r="P210" s="1"/>
      <c r="Q210" s="1"/>
      <c r="R210" s="1"/>
      <c r="S210" s="1"/>
      <c r="T210" s="1"/>
      <c r="U210" s="1"/>
      <c r="V210" s="1"/>
      <c r="W210" s="1"/>
      <c r="X210" s="1"/>
      <c r="Y210" s="1"/>
      <c r="Z210" s="1"/>
    </row>
    <row r="211" spans="1:26" ht="13" x14ac:dyDescent="0.15">
      <c r="A211" s="1"/>
      <c r="B211" s="156">
        <f>'Basic Information'!G22</f>
        <v>0</v>
      </c>
      <c r="C211" s="156">
        <f>SUMIF('Costs and Revenues'!$E$54:$E$57, B211, 'Costs and Revenues'!$E$59:$E$62)</f>
        <v>0</v>
      </c>
      <c r="D211" s="156">
        <f>SUMIF('Costs and Revenues'!$E$54:$E$57, B211, 'Costs and Revenues'!$F$59:$F$62)</f>
        <v>0</v>
      </c>
      <c r="E211" s="156">
        <f>SUMIF('Costs and Revenues'!$E$54:$E$57, B211, 'Costs and Revenues'!$G$59:$G$62)</f>
        <v>0</v>
      </c>
      <c r="F211" s="156">
        <f>SUMIF('Costs and Revenues'!$J$54:$J$57, B211, 'Costs and Revenues'!$H$59:$H$62)</f>
        <v>0</v>
      </c>
      <c r="G211" s="156">
        <f>SUMIF('Costs and Revenues'!$E$54:$E$57, B211, 'Costs and Revenues'!$I$59:$I$62)</f>
        <v>0</v>
      </c>
      <c r="H211" s="1"/>
      <c r="I211" s="1"/>
      <c r="J211" s="1"/>
      <c r="K211" s="1"/>
      <c r="L211" s="1"/>
      <c r="M211" s="1"/>
      <c r="N211" s="1"/>
      <c r="O211" s="1"/>
      <c r="P211" s="1"/>
      <c r="Q211" s="1"/>
      <c r="R211" s="1"/>
      <c r="S211" s="1"/>
      <c r="T211" s="1"/>
      <c r="U211" s="1"/>
      <c r="V211" s="1"/>
      <c r="W211" s="1"/>
      <c r="X211" s="1"/>
      <c r="Y211" s="1"/>
      <c r="Z211" s="1"/>
    </row>
    <row r="212" spans="1:26" ht="13" x14ac:dyDescent="0.15">
      <c r="A212" s="1"/>
      <c r="B212" s="156">
        <f>'Basic Information'!G23</f>
        <v>0</v>
      </c>
      <c r="C212" s="156">
        <f>SUMIF('Costs and Revenues'!$E$54:$E$57, B212, 'Costs and Revenues'!$E$59:$E$62)</f>
        <v>0</v>
      </c>
      <c r="D212" s="156">
        <f>SUMIF('Costs and Revenues'!$E$54:$E$57, B212, 'Costs and Revenues'!$F$59:$F$62)</f>
        <v>0</v>
      </c>
      <c r="E212" s="156">
        <f>SUMIF('Costs and Revenues'!$E$54:$E$57, B212, 'Costs and Revenues'!$G$59:$G$62)</f>
        <v>0</v>
      </c>
      <c r="F212" s="156">
        <f>SUMIF('Costs and Revenues'!$J$54:$J$57, B212, 'Costs and Revenues'!$H$59:$H$62)</f>
        <v>0</v>
      </c>
      <c r="G212" s="156">
        <f>SUMIF('Costs and Revenues'!$E$54:$E$57, B212, 'Costs and Revenues'!$I$59:$I$62)</f>
        <v>0</v>
      </c>
      <c r="H212" s="1"/>
      <c r="I212" s="1"/>
      <c r="J212" s="1"/>
      <c r="K212" s="1"/>
      <c r="L212" s="1"/>
      <c r="M212" s="1"/>
      <c r="N212" s="1"/>
      <c r="O212" s="1"/>
      <c r="P212" s="1"/>
      <c r="Q212" s="1"/>
      <c r="R212" s="1"/>
      <c r="S212" s="1"/>
      <c r="T212" s="1"/>
      <c r="U212" s="1"/>
      <c r="V212" s="1"/>
      <c r="W212" s="1"/>
      <c r="X212" s="1"/>
      <c r="Y212" s="1"/>
      <c r="Z212" s="1"/>
    </row>
    <row r="213" spans="1:26" ht="13" x14ac:dyDescent="0.15">
      <c r="A213" s="1"/>
      <c r="B213" s="156">
        <f>'Basic Information'!G24</f>
        <v>0</v>
      </c>
      <c r="C213" s="156">
        <f>SUMIF('Costs and Revenues'!$E$54:$E$57, B213, 'Costs and Revenues'!$E$59:$E$62)</f>
        <v>0</v>
      </c>
      <c r="D213" s="156">
        <f>SUMIF('Costs and Revenues'!$E$54:$E$57, B213, 'Costs and Revenues'!$F$59:$F$62)</f>
        <v>0</v>
      </c>
      <c r="E213" s="156">
        <f>SUMIF('Costs and Revenues'!$E$54:$E$57, B213, 'Costs and Revenues'!$G$59:$G$62)</f>
        <v>0</v>
      </c>
      <c r="F213" s="156">
        <f>SUMIF('Costs and Revenues'!$J$54:$J$57, B213, 'Costs and Revenues'!$H$59:$H$62)</f>
        <v>0</v>
      </c>
      <c r="G213" s="156">
        <f>SUMIF('Costs and Revenues'!$E$54:$E$57, B213, 'Costs and Revenues'!$I$59:$I$62)</f>
        <v>0</v>
      </c>
      <c r="H213" s="1"/>
      <c r="I213" s="1"/>
      <c r="J213" s="1"/>
      <c r="K213" s="1"/>
      <c r="L213" s="1"/>
      <c r="M213" s="1"/>
      <c r="N213" s="1"/>
      <c r="O213" s="1"/>
      <c r="P213" s="1"/>
      <c r="Q213" s="1"/>
      <c r="R213" s="1"/>
      <c r="S213" s="1"/>
      <c r="T213" s="1"/>
      <c r="U213" s="1"/>
      <c r="V213" s="1"/>
      <c r="W213" s="1"/>
      <c r="X213" s="1"/>
      <c r="Y213" s="1"/>
      <c r="Z213" s="1"/>
    </row>
    <row r="214" spans="1:26" ht="13" x14ac:dyDescent="0.15">
      <c r="A214" s="1"/>
      <c r="B214" s="156">
        <f>'Basic Information'!G25</f>
        <v>0</v>
      </c>
      <c r="C214" s="156">
        <f>SUMIF('Costs and Revenues'!$E$54:$E$57, B214, 'Costs and Revenues'!$E$59:$E$62)</f>
        <v>0</v>
      </c>
      <c r="D214" s="156">
        <f>SUMIF('Costs and Revenues'!$E$54:$E$57, B214, 'Costs and Revenues'!$F$59:$F$62)</f>
        <v>0</v>
      </c>
      <c r="E214" s="156">
        <f>SUMIF('Costs and Revenues'!$E$54:$E$57, B214, 'Costs and Revenues'!$G$59:$G$62)</f>
        <v>0</v>
      </c>
      <c r="F214" s="156">
        <f>SUMIF('Costs and Revenues'!$J$54:$J$57, B214, 'Costs and Revenues'!$H$59:$H$62)</f>
        <v>0</v>
      </c>
      <c r="G214" s="156">
        <f>SUMIF('Costs and Revenues'!$E$54:$E$57, B214, 'Costs and Revenues'!$I$59:$I$62)</f>
        <v>0</v>
      </c>
      <c r="H214" s="1"/>
      <c r="I214" s="1"/>
      <c r="J214" s="1"/>
      <c r="K214" s="1"/>
      <c r="L214" s="1"/>
      <c r="M214" s="1"/>
      <c r="N214" s="1"/>
      <c r="O214" s="1"/>
      <c r="P214" s="1"/>
      <c r="Q214" s="1"/>
      <c r="R214" s="1"/>
      <c r="S214" s="1"/>
      <c r="T214" s="1"/>
      <c r="U214" s="1"/>
      <c r="V214" s="1"/>
      <c r="W214" s="1"/>
      <c r="X214" s="1"/>
      <c r="Y214" s="1"/>
      <c r="Z214" s="1"/>
    </row>
    <row r="215" spans="1:26" ht="13" x14ac:dyDescent="0.15">
      <c r="A215" s="1"/>
      <c r="B215" s="156">
        <f>'Basic Information'!G26</f>
        <v>0</v>
      </c>
      <c r="C215" s="156">
        <f>SUMIF('Costs and Revenues'!$E$54:$E$57, B215, 'Costs and Revenues'!$E$59:$E$62)</f>
        <v>0</v>
      </c>
      <c r="D215" s="156">
        <f>SUMIF('Costs and Revenues'!$E$54:$E$57, B215, 'Costs and Revenues'!$F$59:$F$62)</f>
        <v>0</v>
      </c>
      <c r="E215" s="156">
        <f>SUMIF('Costs and Revenues'!$E$54:$E$57, B215, 'Costs and Revenues'!$G$59:$G$62)</f>
        <v>0</v>
      </c>
      <c r="F215" s="156">
        <f>SUMIF('Costs and Revenues'!$J$54:$J$57, B215, 'Costs and Revenues'!$H$59:$H$62)</f>
        <v>0</v>
      </c>
      <c r="G215" s="156">
        <f>SUMIF('Costs and Revenues'!$E$54:$E$57, B215, 'Costs and Revenues'!$I$59:$I$62)</f>
        <v>0</v>
      </c>
      <c r="H215" s="1"/>
      <c r="I215" s="1"/>
      <c r="J215" s="1"/>
      <c r="K215" s="1"/>
      <c r="L215" s="1"/>
      <c r="M215" s="1"/>
      <c r="N215" s="1"/>
      <c r="O215" s="1"/>
      <c r="P215" s="1"/>
      <c r="Q215" s="1"/>
      <c r="R215" s="1"/>
      <c r="S215" s="1"/>
      <c r="T215" s="1"/>
      <c r="U215" s="1"/>
      <c r="V215" s="1"/>
      <c r="W215" s="1"/>
      <c r="X215" s="1"/>
      <c r="Y215" s="1"/>
      <c r="Z215" s="1"/>
    </row>
    <row r="216" spans="1:26" ht="13" x14ac:dyDescent="0.15">
      <c r="A216" s="1"/>
      <c r="B216" s="156" t="s">
        <v>40</v>
      </c>
      <c r="C216" s="156">
        <f>SUM(C196:C215)</f>
        <v>0</v>
      </c>
      <c r="D216" s="156">
        <f>SUM(D196:D215)</f>
        <v>0</v>
      </c>
      <c r="E216" s="156">
        <f>SUM(E196:E215)</f>
        <v>0</v>
      </c>
      <c r="F216" s="156">
        <f>SUM(F196:F215)</f>
        <v>0</v>
      </c>
      <c r="G216" s="156">
        <f>SUM(G196:G215)</f>
        <v>0</v>
      </c>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16" t="s">
        <v>383</v>
      </c>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6" x14ac:dyDescent="0.15">
      <c r="A219" s="1"/>
      <c r="B219" s="156" t="s">
        <v>235</v>
      </c>
      <c r="C219" s="157" t="s">
        <v>307</v>
      </c>
      <c r="D219" s="117"/>
      <c r="E219" s="117"/>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56">
        <f>'Basic Information'!G7</f>
        <v>0</v>
      </c>
      <c r="C220" s="156">
        <f>SUMIF('Costs and Revenues'!$E$76:$E$79, B220, 'Costs and Revenues'!$F$76:$F$79)</f>
        <v>0</v>
      </c>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56">
        <f>'Basic Information'!G8</f>
        <v>0</v>
      </c>
      <c r="C221" s="156">
        <f>SUMIF('Costs and Revenues'!$E$76:$E$79, B221, 'Costs and Revenues'!$F$76:$F$79)</f>
        <v>0</v>
      </c>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56">
        <f>'Basic Information'!G9</f>
        <v>0</v>
      </c>
      <c r="C222" s="156">
        <f>SUMIF('Costs and Revenues'!$E$76:$E$79, B222, 'Costs and Revenues'!$F$76:$F$79)</f>
        <v>0</v>
      </c>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56">
        <f>'Basic Information'!G10</f>
        <v>0</v>
      </c>
      <c r="C223" s="156">
        <f>SUMIF('Costs and Revenues'!$E$76:$E$79, B223, 'Costs and Revenues'!$F$76:$F$79)</f>
        <v>0</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56">
        <f>'Basic Information'!G11</f>
        <v>0</v>
      </c>
      <c r="C224" s="156">
        <f>SUMIF('Costs and Revenues'!$E$76:$E$79, B224, 'Costs and Revenues'!$F$76:$F$79)</f>
        <v>0</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56">
        <f>'Basic Information'!G12</f>
        <v>0</v>
      </c>
      <c r="C225" s="156">
        <f>SUMIF('Costs and Revenues'!$E$76:$E$79, B225, 'Costs and Revenues'!$F$76:$F$79)</f>
        <v>0</v>
      </c>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56">
        <f>'Basic Information'!G13</f>
        <v>0</v>
      </c>
      <c r="C226" s="156">
        <f>SUMIF('Costs and Revenues'!$E$76:$E$79, B226, 'Costs and Revenues'!$F$76:$F$79)</f>
        <v>0</v>
      </c>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56">
        <f>'Basic Information'!G14</f>
        <v>0</v>
      </c>
      <c r="C227" s="156">
        <f>SUMIF('Costs and Revenues'!$E$76:$E$79, B227, 'Costs and Revenues'!$F$76:$F$79)</f>
        <v>0</v>
      </c>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56">
        <f>'Basic Information'!G15</f>
        <v>0</v>
      </c>
      <c r="C228" s="156">
        <f>SUMIF('Costs and Revenues'!$E$76:$E$79, B228, 'Costs and Revenues'!$F$76:$F$79)</f>
        <v>0</v>
      </c>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56">
        <f>'Basic Information'!G16</f>
        <v>0</v>
      </c>
      <c r="C229" s="156">
        <f>SUMIF('Costs and Revenues'!$E$76:$E$79, B229, 'Costs and Revenues'!$F$76:$F$79)</f>
        <v>0</v>
      </c>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56">
        <f>'Basic Information'!G17</f>
        <v>0</v>
      </c>
      <c r="C230" s="156">
        <f>SUMIF('Costs and Revenues'!$E$76:$E$79, B230, 'Costs and Revenues'!$F$76:$F$79)</f>
        <v>0</v>
      </c>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56">
        <f>'Basic Information'!G18</f>
        <v>0</v>
      </c>
      <c r="C231" s="156">
        <f>SUMIF('Costs and Revenues'!$E$76:$E$79, B231, 'Costs and Revenues'!$F$76:$F$79)</f>
        <v>0</v>
      </c>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56">
        <f>'Basic Information'!G19</f>
        <v>0</v>
      </c>
      <c r="C232" s="156">
        <f>SUMIF('Costs and Revenues'!$E$76:$E$79, B232, 'Costs and Revenues'!$F$76:$F$79)</f>
        <v>0</v>
      </c>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56">
        <f>'Basic Information'!G20</f>
        <v>0</v>
      </c>
      <c r="C233" s="156">
        <f>SUMIF('Costs and Revenues'!$E$76:$E$79, B233, 'Costs and Revenues'!$F$76:$F$79)</f>
        <v>0</v>
      </c>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56">
        <f>'Basic Information'!G21</f>
        <v>0</v>
      </c>
      <c r="C234" s="156">
        <f>SUMIF('Costs and Revenues'!$E$76:$E$79, B234, 'Costs and Revenues'!$F$76:$F$79)</f>
        <v>0</v>
      </c>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56">
        <f>'Basic Information'!G22</f>
        <v>0</v>
      </c>
      <c r="C235" s="156">
        <f>SUMIF('Costs and Revenues'!$E$76:$E$79, B235, 'Costs and Revenues'!$F$76:$F$79)</f>
        <v>0</v>
      </c>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56">
        <f>'Basic Information'!G23</f>
        <v>0</v>
      </c>
      <c r="C236" s="156">
        <f>SUMIF('Costs and Revenues'!$E$76:$E$79, B236, 'Costs and Revenues'!$F$76:$F$79)</f>
        <v>0</v>
      </c>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56">
        <f>'Basic Information'!G24</f>
        <v>0</v>
      </c>
      <c r="C237" s="156">
        <f>SUMIF('Costs and Revenues'!$E$76:$E$79, B237, 'Costs and Revenues'!$F$76:$F$79)</f>
        <v>0</v>
      </c>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56">
        <f>'Basic Information'!G25</f>
        <v>0</v>
      </c>
      <c r="C238" s="156">
        <f>SUMIF('Costs and Revenues'!$E$76:$E$79, B238, 'Costs and Revenues'!$F$76:$F$79)</f>
        <v>0</v>
      </c>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56">
        <f>'Basic Information'!G26</f>
        <v>0</v>
      </c>
      <c r="C239" s="156">
        <f>SUMIF('Costs and Revenues'!$E$76:$E$79, B239, 'Costs and Revenues'!$F$76:$F$79)</f>
        <v>0</v>
      </c>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56" t="s">
        <v>40</v>
      </c>
      <c r="C240" s="156">
        <f>SUM(C220:C239)</f>
        <v>0</v>
      </c>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16" t="s">
        <v>125</v>
      </c>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39" x14ac:dyDescent="0.15">
      <c r="A243" s="1"/>
      <c r="B243" s="156" t="s">
        <v>235</v>
      </c>
      <c r="C243" s="157" t="s">
        <v>308</v>
      </c>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56">
        <f>'Basic Information'!G7</f>
        <v>0</v>
      </c>
      <c r="C244" s="156">
        <f>SUMIF('Costs and Revenues'!$E$87:$E$90, B244, 'Costs and Revenues'!$F$87:$F$90)</f>
        <v>0</v>
      </c>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56">
        <f>'Basic Information'!G8</f>
        <v>0</v>
      </c>
      <c r="C245" s="156">
        <f>SUMIF('Costs and Revenues'!$E$87:$E$90, B245, 'Costs and Revenues'!$F$87:$F$90)</f>
        <v>0</v>
      </c>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56">
        <f>'Basic Information'!G9</f>
        <v>0</v>
      </c>
      <c r="C246" s="156">
        <f>SUMIF('Costs and Revenues'!$E$87:$E$90, B246, 'Costs and Revenues'!$F$87:$F$90)</f>
        <v>0</v>
      </c>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56">
        <f>'Basic Information'!G10</f>
        <v>0</v>
      </c>
      <c r="C247" s="156">
        <f>SUMIF('Costs and Revenues'!$E$87:$E$90, B247, 'Costs and Revenues'!$F$87:$F$90)</f>
        <v>0</v>
      </c>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56">
        <f>'Basic Information'!G11</f>
        <v>0</v>
      </c>
      <c r="C248" s="156">
        <f>SUMIF('Costs and Revenues'!$E$87:$E$90, B248, 'Costs and Revenues'!$F$87:$F$90)</f>
        <v>0</v>
      </c>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56">
        <f>'Basic Information'!G12</f>
        <v>0</v>
      </c>
      <c r="C249" s="156">
        <f>SUMIF('Costs and Revenues'!$E$87:$E$90, B249, 'Costs and Revenues'!$F$87:$F$90)</f>
        <v>0</v>
      </c>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56">
        <f>'Basic Information'!G13</f>
        <v>0</v>
      </c>
      <c r="C250" s="156">
        <f>SUMIF('Costs and Revenues'!$E$87:$E$90, B250, 'Costs and Revenues'!$F$87:$F$90)</f>
        <v>0</v>
      </c>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56">
        <f>'Basic Information'!G14</f>
        <v>0</v>
      </c>
      <c r="C251" s="156">
        <f>SUMIF('Costs and Revenues'!$E$87:$E$90, B251, 'Costs and Revenues'!$F$87:$F$90)</f>
        <v>0</v>
      </c>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56">
        <f>'Basic Information'!G15</f>
        <v>0</v>
      </c>
      <c r="C252" s="156">
        <f>SUMIF('Costs and Revenues'!$E$87:$E$90, B252, 'Costs and Revenues'!$F$87:$F$90)</f>
        <v>0</v>
      </c>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56">
        <f>'Basic Information'!G16</f>
        <v>0</v>
      </c>
      <c r="C253" s="156">
        <f>SUMIF('Costs and Revenues'!$E$87:$E$90, B253, 'Costs and Revenues'!$F$87:$F$90)</f>
        <v>0</v>
      </c>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56">
        <f>'Basic Information'!G17</f>
        <v>0</v>
      </c>
      <c r="C254" s="156">
        <f>SUMIF('Costs and Revenues'!$E$87:$E$90, B254, 'Costs and Revenues'!$F$87:$F$90)</f>
        <v>0</v>
      </c>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56">
        <f>'Basic Information'!G18</f>
        <v>0</v>
      </c>
      <c r="C255" s="156">
        <f>SUMIF('Costs and Revenues'!$E$87:$E$90, B255, 'Costs and Revenues'!$F$87:$F$90)</f>
        <v>0</v>
      </c>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56">
        <f>'Basic Information'!G19</f>
        <v>0</v>
      </c>
      <c r="C256" s="156">
        <f>SUMIF('Costs and Revenues'!$E$87:$E$90, B256, 'Costs and Revenues'!$F$87:$F$90)</f>
        <v>0</v>
      </c>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56">
        <f>'Basic Information'!G20</f>
        <v>0</v>
      </c>
      <c r="C257" s="156">
        <f>SUMIF('Costs and Revenues'!$E$87:$E$90, B257, 'Costs and Revenues'!$F$87:$F$90)</f>
        <v>0</v>
      </c>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56">
        <f>'Basic Information'!G21</f>
        <v>0</v>
      </c>
      <c r="C258" s="156">
        <f>SUMIF('Costs and Revenues'!$E$87:$E$90, B258, 'Costs and Revenues'!$F$87:$F$90)</f>
        <v>0</v>
      </c>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56">
        <f>'Basic Information'!G22</f>
        <v>0</v>
      </c>
      <c r="C259" s="156">
        <f>SUMIF('Costs and Revenues'!$E$87:$E$90, B259, 'Costs and Revenues'!$F$87:$F$90)</f>
        <v>0</v>
      </c>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56">
        <f>'Basic Information'!G23</f>
        <v>0</v>
      </c>
      <c r="C260" s="156">
        <f>SUMIF('Costs and Revenues'!$E$87:$E$90, B260, 'Costs and Revenues'!$F$87:$F$90)</f>
        <v>0</v>
      </c>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56">
        <f>'Basic Information'!G24</f>
        <v>0</v>
      </c>
      <c r="C261" s="156">
        <f>SUMIF('Costs and Revenues'!$E$87:$E$90, B261, 'Costs and Revenues'!$F$87:$F$90)</f>
        <v>0</v>
      </c>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56">
        <f>'Basic Information'!G25</f>
        <v>0</v>
      </c>
      <c r="C262" s="156">
        <f>SUMIF('Costs and Revenues'!$E$87:$E$90, B262, 'Costs and Revenues'!$F$87:$F$90)</f>
        <v>0</v>
      </c>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56">
        <f>'Basic Information'!G26</f>
        <v>0</v>
      </c>
      <c r="C263" s="156">
        <f>SUMIF('Costs and Revenues'!$E$87:$E$90, B263, 'Costs and Revenues'!$F$87:$F$90)</f>
        <v>0</v>
      </c>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56" t="s">
        <v>40</v>
      </c>
      <c r="C264" s="156">
        <f>SUM(C244:C263)</f>
        <v>0</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16" t="s">
        <v>309</v>
      </c>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56" t="s">
        <v>235</v>
      </c>
      <c r="C267" s="156" t="s">
        <v>310</v>
      </c>
      <c r="D267" s="156" t="s">
        <v>311</v>
      </c>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56">
        <f>'Basic Information'!G7</f>
        <v>0</v>
      </c>
      <c r="C268" s="156">
        <f>IF('Costs and Revenues'!$F$71=Calculations!B220, 'Costs and Revenues'!$F$69*'Costs and Revenues'!$F$70, 0)</f>
        <v>0</v>
      </c>
      <c r="D268" s="156">
        <f>IF('Costs and Revenues'!$F$74=Calculations!B268, 'Costs and Revenues'!$F$72*'Costs and Revenues'!$F$73, 0)</f>
        <v>0</v>
      </c>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56">
        <f>'Basic Information'!G8</f>
        <v>0</v>
      </c>
      <c r="C269" s="156">
        <f>IF('Costs and Revenues'!$F$71=Calculations!B221, 'Costs and Revenues'!$F$69*'Costs and Revenues'!$F$70, 0)</f>
        <v>0</v>
      </c>
      <c r="D269" s="156">
        <f>IF('Costs and Revenues'!$F$74=Calculations!B269, 'Costs and Revenues'!$F$72*'Costs and Revenues'!$F$73, 0)</f>
        <v>0</v>
      </c>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56">
        <f>'Basic Information'!G9</f>
        <v>0</v>
      </c>
      <c r="C270" s="156">
        <f>IF('Costs and Revenues'!$F$71=Calculations!B222, 'Costs and Revenues'!$F$69*'Costs and Revenues'!$F$70, 0)</f>
        <v>0</v>
      </c>
      <c r="D270" s="156">
        <f>IF('Costs and Revenues'!$F$74=Calculations!B270, 'Costs and Revenues'!$F$72*'Costs and Revenues'!$F$73, 0)</f>
        <v>0</v>
      </c>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56">
        <f>'Basic Information'!G10</f>
        <v>0</v>
      </c>
      <c r="C271" s="156">
        <f>IF('Costs and Revenues'!$F$71=Calculations!B223, 'Costs and Revenues'!$F$69*'Costs and Revenues'!$F$70, 0)</f>
        <v>0</v>
      </c>
      <c r="D271" s="156">
        <f>IF('Costs and Revenues'!$F$74=Calculations!B271, 'Costs and Revenues'!$F$72*'Costs and Revenues'!$F$73, 0)</f>
        <v>0</v>
      </c>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56">
        <f>'Basic Information'!G11</f>
        <v>0</v>
      </c>
      <c r="C272" s="156">
        <f>IF('Costs and Revenues'!$F$71=Calculations!B224, 'Costs and Revenues'!$F$69*'Costs and Revenues'!$F$70, 0)</f>
        <v>0</v>
      </c>
      <c r="D272" s="156">
        <f>IF('Costs and Revenues'!$F$74=Calculations!B272, 'Costs and Revenues'!$F$72*'Costs and Revenues'!$F$73, 0)</f>
        <v>0</v>
      </c>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56">
        <f>'Basic Information'!G12</f>
        <v>0</v>
      </c>
      <c r="C273" s="156">
        <f>IF('Costs and Revenues'!$F$71=Calculations!B225, 'Costs and Revenues'!$F$69*'Costs and Revenues'!$F$70, 0)</f>
        <v>0</v>
      </c>
      <c r="D273" s="156">
        <f>IF('Costs and Revenues'!$F$74=Calculations!B273, 'Costs and Revenues'!$F$72*'Costs and Revenues'!$F$73, 0)</f>
        <v>0</v>
      </c>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56">
        <f>'Basic Information'!G13</f>
        <v>0</v>
      </c>
      <c r="C274" s="156">
        <f>IF('Costs and Revenues'!$F$71=Calculations!B226, 'Costs and Revenues'!$F$69*'Costs and Revenues'!$F$70, 0)</f>
        <v>0</v>
      </c>
      <c r="D274" s="156">
        <f>IF('Costs and Revenues'!$F$74=Calculations!B274, 'Costs and Revenues'!$F$72*'Costs and Revenues'!$F$73, 0)</f>
        <v>0</v>
      </c>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56">
        <f>'Basic Information'!G14</f>
        <v>0</v>
      </c>
      <c r="C275" s="156">
        <f>IF('Costs and Revenues'!$F$71=Calculations!B227, 'Costs and Revenues'!$F$69*'Costs and Revenues'!$F$70, 0)</f>
        <v>0</v>
      </c>
      <c r="D275" s="156">
        <f>IF('Costs and Revenues'!$F$74=Calculations!B275, 'Costs and Revenues'!$F$72*'Costs and Revenues'!$F$73, 0)</f>
        <v>0</v>
      </c>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56">
        <f>'Basic Information'!G15</f>
        <v>0</v>
      </c>
      <c r="C276" s="156">
        <f>IF('Costs and Revenues'!$F$71=Calculations!B228, 'Costs and Revenues'!$F$69*'Costs and Revenues'!$F$70, 0)</f>
        <v>0</v>
      </c>
      <c r="D276" s="156">
        <f>IF('Costs and Revenues'!$F$74=Calculations!B276, 'Costs and Revenues'!$F$72*'Costs and Revenues'!$F$73, 0)</f>
        <v>0</v>
      </c>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56">
        <f>'Basic Information'!G16</f>
        <v>0</v>
      </c>
      <c r="C277" s="156">
        <f>IF('Costs and Revenues'!$F$71=Calculations!B229, 'Costs and Revenues'!$F$69*'Costs and Revenues'!$F$70, 0)</f>
        <v>0</v>
      </c>
      <c r="D277" s="156">
        <f>IF('Costs and Revenues'!$F$74=Calculations!B277, 'Costs and Revenues'!$F$72*'Costs and Revenues'!$F$73, 0)</f>
        <v>0</v>
      </c>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56">
        <f>'Basic Information'!G17</f>
        <v>0</v>
      </c>
      <c r="C278" s="156">
        <f>IF('Costs and Revenues'!$F$71=Calculations!B230, 'Costs and Revenues'!$F$69*'Costs and Revenues'!$F$70, 0)</f>
        <v>0</v>
      </c>
      <c r="D278" s="156">
        <f>IF('Costs and Revenues'!$F$74=Calculations!B278, 'Costs and Revenues'!$F$72*'Costs and Revenues'!$F$73, 0)</f>
        <v>0</v>
      </c>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56">
        <f>'Basic Information'!G18</f>
        <v>0</v>
      </c>
      <c r="C279" s="156">
        <f>IF('Costs and Revenues'!$F$71=Calculations!B231, 'Costs and Revenues'!$F$69*'Costs and Revenues'!$F$70, 0)</f>
        <v>0</v>
      </c>
      <c r="D279" s="156">
        <f>IF('Costs and Revenues'!$F$74=Calculations!B279, 'Costs and Revenues'!$F$72*'Costs and Revenues'!$F$73, 0)</f>
        <v>0</v>
      </c>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56">
        <f>'Basic Information'!G19</f>
        <v>0</v>
      </c>
      <c r="C280" s="156">
        <f>IF('Costs and Revenues'!$F$71=Calculations!B232, 'Costs and Revenues'!$F$69*'Costs and Revenues'!$F$70, 0)</f>
        <v>0</v>
      </c>
      <c r="D280" s="156">
        <f>IF('Costs and Revenues'!$F$74=Calculations!B280, 'Costs and Revenues'!$F$72*'Costs and Revenues'!$F$73, 0)</f>
        <v>0</v>
      </c>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56">
        <f>'Basic Information'!G20</f>
        <v>0</v>
      </c>
      <c r="C281" s="156">
        <f>IF('Costs and Revenues'!$F$71=Calculations!B233, 'Costs and Revenues'!$F$69*'Costs and Revenues'!$F$70, 0)</f>
        <v>0</v>
      </c>
      <c r="D281" s="156">
        <f>IF('Costs and Revenues'!$F$74=Calculations!B281, 'Costs and Revenues'!$F$72*'Costs and Revenues'!$F$73, 0)</f>
        <v>0</v>
      </c>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56">
        <f>'Basic Information'!G21</f>
        <v>0</v>
      </c>
      <c r="C282" s="156">
        <f>IF('Costs and Revenues'!$F$71=Calculations!B234, 'Costs and Revenues'!$F$69*'Costs and Revenues'!$F$70, 0)</f>
        <v>0</v>
      </c>
      <c r="D282" s="156">
        <f>IF('Costs and Revenues'!$F$74=Calculations!B282, 'Costs and Revenues'!$F$72*'Costs and Revenues'!$F$73, 0)</f>
        <v>0</v>
      </c>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56">
        <f>'Basic Information'!G22</f>
        <v>0</v>
      </c>
      <c r="C283" s="156">
        <f>IF('Costs and Revenues'!$F$71=Calculations!B235, 'Costs and Revenues'!$F$69*'Costs and Revenues'!$F$70, 0)</f>
        <v>0</v>
      </c>
      <c r="D283" s="156">
        <f>IF('Costs and Revenues'!$F$74=Calculations!B283, 'Costs and Revenues'!$F$72*'Costs and Revenues'!$F$73, 0)</f>
        <v>0</v>
      </c>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56">
        <f>'Basic Information'!G23</f>
        <v>0</v>
      </c>
      <c r="C284" s="156">
        <f>IF('Costs and Revenues'!$F$71=Calculations!B236, 'Costs and Revenues'!$F$69*'Costs and Revenues'!$F$70, 0)</f>
        <v>0</v>
      </c>
      <c r="D284" s="156">
        <f>IF('Costs and Revenues'!$F$74=Calculations!B284, 'Costs and Revenues'!$F$72*'Costs and Revenues'!$F$73, 0)</f>
        <v>0</v>
      </c>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56">
        <f>'Basic Information'!G24</f>
        <v>0</v>
      </c>
      <c r="C285" s="156">
        <f>IF('Costs and Revenues'!$F$71=Calculations!B237, 'Costs and Revenues'!$F$69*'Costs and Revenues'!$F$70, 0)</f>
        <v>0</v>
      </c>
      <c r="D285" s="156">
        <f>IF('Costs and Revenues'!$F$74=Calculations!B285, 'Costs and Revenues'!$F$72*'Costs and Revenues'!$F$73, 0)</f>
        <v>0</v>
      </c>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56">
        <f>'Basic Information'!G25</f>
        <v>0</v>
      </c>
      <c r="C286" s="156">
        <f>IF('Costs and Revenues'!$F$71=Calculations!B238, 'Costs and Revenues'!$F$69*'Costs and Revenues'!$F$70, 0)</f>
        <v>0</v>
      </c>
      <c r="D286" s="156">
        <f>IF('Costs and Revenues'!$F$74=Calculations!B286, 'Costs and Revenues'!$F$72*'Costs and Revenues'!$F$73, 0)</f>
        <v>0</v>
      </c>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56">
        <f>'Basic Information'!G26</f>
        <v>0</v>
      </c>
      <c r="C287" s="156">
        <f>IF('Costs and Revenues'!$F$71=Calculations!B239, 'Costs and Revenues'!$F$69*'Costs and Revenues'!$F$70, 0)</f>
        <v>0</v>
      </c>
      <c r="D287" s="156">
        <f>IF('Costs and Revenues'!$F$74=Calculations!B287, 'Costs and Revenues'!$F$72*'Costs and Revenues'!$F$73, 0)</f>
        <v>0</v>
      </c>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16" t="s">
        <v>372</v>
      </c>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56" t="s">
        <v>235</v>
      </c>
      <c r="C290" s="156" t="s">
        <v>386</v>
      </c>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56">
        <f>'Basic Information'!G7</f>
        <v>0</v>
      </c>
      <c r="C291" s="156">
        <f>SUMIF('Costs and Revenues'!$E$97:$E$100, B291, 'Costs and Revenues'!$F$97:$F$100)</f>
        <v>0</v>
      </c>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56">
        <f>'Basic Information'!G8</f>
        <v>0</v>
      </c>
      <c r="C292" s="156">
        <f>SUMIF('Costs and Revenues'!$E$97:$E$100, B292, 'Costs and Revenues'!$F$97:$F$100)</f>
        <v>0</v>
      </c>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56">
        <f>'Basic Information'!G9</f>
        <v>0</v>
      </c>
      <c r="C293" s="156">
        <f>SUMIF('Costs and Revenues'!$E$97:$E$100, B293, 'Costs and Revenues'!$F$97:$F$100)</f>
        <v>0</v>
      </c>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56">
        <f>'Basic Information'!G10</f>
        <v>0</v>
      </c>
      <c r="C294" s="156">
        <f>SUMIF('Costs and Revenues'!$E$97:$E$100, B294, 'Costs and Revenues'!$F$97:$F$100)</f>
        <v>0</v>
      </c>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56">
        <f>'Basic Information'!G11</f>
        <v>0</v>
      </c>
      <c r="C295" s="156">
        <f>SUMIF('Costs and Revenues'!$E$97:$E$100, B295, 'Costs and Revenues'!$F$97:$F$100)</f>
        <v>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56">
        <f>'Basic Information'!G12</f>
        <v>0</v>
      </c>
      <c r="C296" s="156">
        <f>SUMIF('Costs and Revenues'!$E$97:$E$100, B296, 'Costs and Revenues'!$F$97:$F$100)</f>
        <v>0</v>
      </c>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56">
        <f>'Basic Information'!G13</f>
        <v>0</v>
      </c>
      <c r="C297" s="156">
        <f>SUMIF('Costs and Revenues'!$E$97:$E$100, B297, 'Costs and Revenues'!$F$97:$F$100)</f>
        <v>0</v>
      </c>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56">
        <f>'Basic Information'!G14</f>
        <v>0</v>
      </c>
      <c r="C298" s="156">
        <f>SUMIF('Costs and Revenues'!$E$97:$E$100, B298, 'Costs and Revenues'!$F$97:$F$100)</f>
        <v>0</v>
      </c>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56">
        <f>'Basic Information'!G15</f>
        <v>0</v>
      </c>
      <c r="C299" s="156">
        <f>SUMIF('Costs and Revenues'!$E$97:$E$100, B299, 'Costs and Revenues'!$F$97:$F$100)</f>
        <v>0</v>
      </c>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56">
        <f>'Basic Information'!G16</f>
        <v>0</v>
      </c>
      <c r="C300" s="156">
        <f>SUMIF('Costs and Revenues'!$E$97:$E$100, B300, 'Costs and Revenues'!$F$97:$F$100)</f>
        <v>0</v>
      </c>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56">
        <f>'Basic Information'!G17</f>
        <v>0</v>
      </c>
      <c r="C301" s="156">
        <f>SUMIF('Costs and Revenues'!$E$97:$E$100, B301, 'Costs and Revenues'!$F$97:$F$100)</f>
        <v>0</v>
      </c>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56">
        <f>'Basic Information'!G18</f>
        <v>0</v>
      </c>
      <c r="C302" s="156">
        <f>SUMIF('Costs and Revenues'!$E$97:$E$100, B302, 'Costs and Revenues'!$F$97:$F$100)</f>
        <v>0</v>
      </c>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56">
        <f>'Basic Information'!G19</f>
        <v>0</v>
      </c>
      <c r="C303" s="156">
        <f>SUMIF('Costs and Revenues'!$E$97:$E$100, B303, 'Costs and Revenues'!$F$97:$F$100)</f>
        <v>0</v>
      </c>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56">
        <f>'Basic Information'!G20</f>
        <v>0</v>
      </c>
      <c r="C304" s="156">
        <f>SUMIF('Costs and Revenues'!$E$97:$E$100, B304, 'Costs and Revenues'!$F$97:$F$100)</f>
        <v>0</v>
      </c>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56">
        <f>'Basic Information'!G21</f>
        <v>0</v>
      </c>
      <c r="C305" s="156">
        <f>SUMIF('Costs and Revenues'!$E$97:$E$100, B305, 'Costs and Revenues'!$F$97:$F$100)</f>
        <v>0</v>
      </c>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56">
        <f>'Basic Information'!G22</f>
        <v>0</v>
      </c>
      <c r="C306" s="156">
        <f>SUMIF('Costs and Revenues'!$E$97:$E$100, B306, 'Costs and Revenues'!$F$97:$F$100)</f>
        <v>0</v>
      </c>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56">
        <f>'Basic Information'!G23</f>
        <v>0</v>
      </c>
      <c r="C307" s="156">
        <f>SUMIF('Costs and Revenues'!$E$97:$E$100, B307, 'Costs and Revenues'!$F$97:$F$100)</f>
        <v>0</v>
      </c>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56">
        <f>'Basic Information'!G24</f>
        <v>0</v>
      </c>
      <c r="C308" s="156">
        <f>SUMIF('Costs and Revenues'!$E$97:$E$100, B308, 'Costs and Revenues'!$F$97:$F$100)</f>
        <v>0</v>
      </c>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56">
        <f>'Basic Information'!G25</f>
        <v>0</v>
      </c>
      <c r="C309" s="156">
        <f>SUMIF('Costs and Revenues'!$E$97:$E$100, B309, 'Costs and Revenues'!$F$97:$F$100)</f>
        <v>0</v>
      </c>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56">
        <f>'Basic Information'!G26</f>
        <v>0</v>
      </c>
      <c r="C310" s="156">
        <f>SUMIF('Costs and Revenues'!$E$97:$E$100, B310, 'Costs and Revenues'!$F$97:$F$100)</f>
        <v>0</v>
      </c>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16" t="s">
        <v>312</v>
      </c>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56" t="s">
        <v>235</v>
      </c>
      <c r="C313" s="156" t="s">
        <v>313</v>
      </c>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56">
        <f>'Basic Information'!G8</f>
        <v>0</v>
      </c>
      <c r="C314" s="156">
        <f>SUMIF('Costs and Revenues'!$C$109:$C$112, B314, 'Costs and Revenues'!$H$109:$H$112)</f>
        <v>0</v>
      </c>
      <c r="D314" s="1"/>
      <c r="E314" s="1"/>
      <c r="F314" s="1"/>
      <c r="G314" s="1"/>
      <c r="H314" s="1"/>
      <c r="I314" s="117"/>
      <c r="J314" s="1"/>
      <c r="K314" s="1"/>
      <c r="L314" s="1"/>
      <c r="M314" s="1"/>
      <c r="N314" s="1"/>
      <c r="O314" s="1"/>
      <c r="P314" s="1"/>
      <c r="Q314" s="1"/>
      <c r="R314" s="1"/>
      <c r="S314" s="1"/>
      <c r="T314" s="1"/>
      <c r="U314" s="1"/>
      <c r="V314" s="1"/>
      <c r="W314" s="1"/>
      <c r="X314" s="1"/>
      <c r="Y314" s="1"/>
      <c r="Z314" s="1"/>
    </row>
    <row r="315" spans="1:26" ht="13" x14ac:dyDescent="0.15">
      <c r="A315" s="1"/>
      <c r="B315" s="156">
        <f>'Basic Information'!G9</f>
        <v>0</v>
      </c>
      <c r="C315" s="156">
        <f>SUMIF('Costs and Revenues'!$C$109:$C$112, B315, 'Costs and Revenues'!$H$109:$H$112)</f>
        <v>0</v>
      </c>
      <c r="D315" s="1"/>
      <c r="E315" s="1"/>
      <c r="F315" s="1"/>
      <c r="G315" s="1"/>
      <c r="H315" s="1"/>
      <c r="I315" s="117"/>
      <c r="J315" s="1"/>
      <c r="K315" s="1"/>
      <c r="L315" s="1"/>
      <c r="M315" s="1"/>
      <c r="N315" s="1"/>
      <c r="O315" s="1"/>
      <c r="P315" s="1"/>
      <c r="Q315" s="1"/>
      <c r="R315" s="1"/>
      <c r="S315" s="1"/>
      <c r="T315" s="1"/>
      <c r="U315" s="1"/>
      <c r="V315" s="1"/>
      <c r="W315" s="1"/>
      <c r="X315" s="1"/>
      <c r="Y315" s="1"/>
      <c r="Z315" s="1"/>
    </row>
    <row r="316" spans="1:26" ht="13" x14ac:dyDescent="0.15">
      <c r="A316" s="1"/>
      <c r="B316" s="156">
        <f>'Basic Information'!G10</f>
        <v>0</v>
      </c>
      <c r="C316" s="156">
        <f>SUMIF('Costs and Revenues'!$C$109:$C$112, B316, 'Costs and Revenues'!$H$109:$H$112)</f>
        <v>0</v>
      </c>
      <c r="D316" s="1"/>
      <c r="E316" s="1"/>
      <c r="F316" s="1"/>
      <c r="G316" s="1"/>
      <c r="H316" s="1"/>
      <c r="I316" s="117"/>
      <c r="J316" s="1"/>
      <c r="K316" s="1"/>
      <c r="L316" s="1"/>
      <c r="M316" s="1"/>
      <c r="N316" s="1"/>
      <c r="O316" s="1"/>
      <c r="P316" s="1"/>
      <c r="Q316" s="1"/>
      <c r="R316" s="1"/>
      <c r="S316" s="1"/>
      <c r="T316" s="1"/>
      <c r="U316" s="1"/>
      <c r="V316" s="1"/>
      <c r="W316" s="1"/>
      <c r="X316" s="1"/>
      <c r="Y316" s="1"/>
      <c r="Z316" s="1"/>
    </row>
    <row r="317" spans="1:26" ht="13" x14ac:dyDescent="0.15">
      <c r="A317" s="1"/>
      <c r="B317" s="156">
        <f>'Basic Information'!G11</f>
        <v>0</v>
      </c>
      <c r="C317" s="156">
        <f>SUMIF('Costs and Revenues'!$C$109:$C$112, B317, 'Costs and Revenues'!$H$109:$H$112)</f>
        <v>0</v>
      </c>
      <c r="D317" s="1"/>
      <c r="E317" s="1"/>
      <c r="F317" s="1"/>
      <c r="G317" s="1"/>
      <c r="H317" s="1"/>
      <c r="I317" s="117"/>
      <c r="J317" s="1"/>
      <c r="K317" s="1"/>
      <c r="L317" s="1"/>
      <c r="M317" s="1"/>
      <c r="N317" s="1"/>
      <c r="O317" s="1"/>
      <c r="P317" s="1"/>
      <c r="Q317" s="1"/>
      <c r="R317" s="1"/>
      <c r="S317" s="1"/>
      <c r="T317" s="1"/>
      <c r="U317" s="1"/>
      <c r="V317" s="1"/>
      <c r="W317" s="1"/>
      <c r="X317" s="1"/>
      <c r="Y317" s="1"/>
      <c r="Z317" s="1"/>
    </row>
    <row r="318" spans="1:26" ht="13" x14ac:dyDescent="0.15">
      <c r="A318" s="1"/>
      <c r="B318" s="156">
        <f>'Basic Information'!G12</f>
        <v>0</v>
      </c>
      <c r="C318" s="156">
        <f>SUMIF('Costs and Revenues'!$C$109:$C$112, B318, 'Costs and Revenues'!$H$109:$H$112)</f>
        <v>0</v>
      </c>
      <c r="D318" s="1"/>
      <c r="E318" s="1"/>
      <c r="F318" s="1"/>
      <c r="G318" s="1"/>
      <c r="H318" s="1"/>
      <c r="I318" s="117"/>
      <c r="J318" s="1"/>
      <c r="K318" s="1"/>
      <c r="L318" s="1"/>
      <c r="M318" s="1"/>
      <c r="N318" s="1"/>
      <c r="O318" s="1"/>
      <c r="P318" s="1"/>
      <c r="Q318" s="1"/>
      <c r="R318" s="1"/>
      <c r="S318" s="1"/>
      <c r="T318" s="1"/>
      <c r="U318" s="1"/>
      <c r="V318" s="1"/>
      <c r="W318" s="1"/>
      <c r="X318" s="1"/>
      <c r="Y318" s="1"/>
      <c r="Z318" s="1"/>
    </row>
    <row r="319" spans="1:26" ht="13" x14ac:dyDescent="0.15">
      <c r="A319" s="1"/>
      <c r="B319" s="156">
        <f>'Basic Information'!G13</f>
        <v>0</v>
      </c>
      <c r="C319" s="156">
        <f>SUMIF('Costs and Revenues'!$C$109:$C$112, B319, 'Costs and Revenues'!$H$109:$H$112)</f>
        <v>0</v>
      </c>
      <c r="D319" s="1"/>
      <c r="E319" s="1"/>
      <c r="F319" s="1"/>
      <c r="G319" s="1"/>
      <c r="H319" s="1"/>
      <c r="I319" s="117"/>
      <c r="J319" s="1"/>
      <c r="K319" s="1"/>
      <c r="L319" s="1"/>
      <c r="M319" s="1"/>
      <c r="N319" s="1"/>
      <c r="O319" s="1"/>
      <c r="P319" s="1"/>
      <c r="Q319" s="1"/>
      <c r="R319" s="1"/>
      <c r="S319" s="1"/>
      <c r="T319" s="1"/>
      <c r="U319" s="1"/>
      <c r="V319" s="1"/>
      <c r="W319" s="1"/>
      <c r="X319" s="1"/>
      <c r="Y319" s="1"/>
      <c r="Z319" s="1"/>
    </row>
    <row r="320" spans="1:26" ht="13" x14ac:dyDescent="0.15">
      <c r="A320" s="1"/>
      <c r="B320" s="156">
        <f>'Basic Information'!G14</f>
        <v>0</v>
      </c>
      <c r="C320" s="156">
        <f>SUMIF('Costs and Revenues'!$C$109:$C$112, B320, 'Costs and Revenues'!$H$109:$H$112)</f>
        <v>0</v>
      </c>
      <c r="D320" s="1"/>
      <c r="E320" s="1"/>
      <c r="F320" s="1"/>
      <c r="G320" s="1"/>
      <c r="H320" s="1"/>
      <c r="I320" s="117"/>
      <c r="J320" s="1"/>
      <c r="K320" s="1"/>
      <c r="L320" s="1"/>
      <c r="M320" s="1"/>
      <c r="N320" s="1"/>
      <c r="O320" s="1"/>
      <c r="P320" s="1"/>
      <c r="Q320" s="1"/>
      <c r="R320" s="1"/>
      <c r="S320" s="1"/>
      <c r="T320" s="1"/>
      <c r="U320" s="1"/>
      <c r="V320" s="1"/>
      <c r="W320" s="1"/>
      <c r="X320" s="1"/>
      <c r="Y320" s="1"/>
      <c r="Z320" s="1"/>
    </row>
    <row r="321" spans="1:26" ht="13" x14ac:dyDescent="0.15">
      <c r="A321" s="1"/>
      <c r="B321" s="156">
        <f>'Basic Information'!G15</f>
        <v>0</v>
      </c>
      <c r="C321" s="156">
        <f>SUMIF('Costs and Revenues'!$C$109:$C$112, B321, 'Costs and Revenues'!$H$109:$H$112)</f>
        <v>0</v>
      </c>
      <c r="D321" s="1"/>
      <c r="E321" s="1"/>
      <c r="F321" s="1"/>
      <c r="G321" s="1"/>
      <c r="H321" s="1"/>
      <c r="I321" s="117"/>
      <c r="J321" s="1"/>
      <c r="K321" s="1"/>
      <c r="L321" s="1"/>
      <c r="M321" s="1"/>
      <c r="N321" s="1"/>
      <c r="O321" s="1"/>
      <c r="P321" s="1"/>
      <c r="Q321" s="1"/>
      <c r="R321" s="1"/>
      <c r="S321" s="1"/>
      <c r="T321" s="1"/>
      <c r="U321" s="1"/>
      <c r="V321" s="1"/>
      <c r="W321" s="1"/>
      <c r="X321" s="1"/>
      <c r="Y321" s="1"/>
      <c r="Z321" s="1"/>
    </row>
    <row r="322" spans="1:26" ht="13" x14ac:dyDescent="0.15">
      <c r="A322" s="1"/>
      <c r="B322" s="156">
        <f>'Basic Information'!G16</f>
        <v>0</v>
      </c>
      <c r="C322" s="156">
        <f>SUMIF('Costs and Revenues'!$C$109:$C$112, B322, 'Costs and Revenues'!$H$109:$H$112)</f>
        <v>0</v>
      </c>
      <c r="D322" s="1"/>
      <c r="E322" s="1"/>
      <c r="F322" s="1"/>
      <c r="G322" s="1"/>
      <c r="H322" s="1"/>
      <c r="I322" s="117"/>
      <c r="J322" s="1"/>
      <c r="K322" s="1"/>
      <c r="L322" s="1"/>
      <c r="M322" s="1"/>
      <c r="N322" s="1"/>
      <c r="O322" s="1"/>
      <c r="P322" s="1"/>
      <c r="Q322" s="1"/>
      <c r="R322" s="1"/>
      <c r="S322" s="1"/>
      <c r="T322" s="1"/>
      <c r="U322" s="1"/>
      <c r="V322" s="1"/>
      <c r="W322" s="1"/>
      <c r="X322" s="1"/>
      <c r="Y322" s="1"/>
      <c r="Z322" s="1"/>
    </row>
    <row r="323" spans="1:26" ht="13" x14ac:dyDescent="0.15">
      <c r="A323" s="1"/>
      <c r="B323" s="156">
        <f>'Basic Information'!G17</f>
        <v>0</v>
      </c>
      <c r="C323" s="156">
        <f>SUMIF('Costs and Revenues'!$C$109:$C$112, B323, 'Costs and Revenues'!$H$109:$H$112)</f>
        <v>0</v>
      </c>
      <c r="D323" s="1"/>
      <c r="E323" s="1"/>
      <c r="F323" s="1"/>
      <c r="G323" s="1"/>
      <c r="H323" s="1"/>
      <c r="I323" s="117"/>
      <c r="J323" s="1"/>
      <c r="K323" s="1"/>
      <c r="L323" s="1"/>
      <c r="M323" s="1"/>
      <c r="N323" s="1"/>
      <c r="O323" s="1"/>
      <c r="P323" s="1"/>
      <c r="Q323" s="1"/>
      <c r="R323" s="1"/>
      <c r="S323" s="1"/>
      <c r="T323" s="1"/>
      <c r="U323" s="1"/>
      <c r="V323" s="1"/>
      <c r="W323" s="1"/>
      <c r="X323" s="1"/>
      <c r="Y323" s="1"/>
      <c r="Z323" s="1"/>
    </row>
    <row r="324" spans="1:26" ht="13" x14ac:dyDescent="0.15">
      <c r="A324" s="1"/>
      <c r="B324" s="156">
        <f>'Basic Information'!G18</f>
        <v>0</v>
      </c>
      <c r="C324" s="156">
        <f>SUMIF('Costs and Revenues'!$C$109:$C$112, B324, 'Costs and Revenues'!$H$109:$H$112)</f>
        <v>0</v>
      </c>
      <c r="D324" s="1"/>
      <c r="E324" s="1"/>
      <c r="F324" s="1"/>
      <c r="G324" s="1"/>
      <c r="H324" s="1"/>
      <c r="I324" s="117"/>
      <c r="J324" s="1"/>
      <c r="K324" s="1"/>
      <c r="L324" s="1"/>
      <c r="M324" s="1"/>
      <c r="N324" s="1"/>
      <c r="O324" s="1"/>
      <c r="P324" s="1"/>
      <c r="Q324" s="1"/>
      <c r="R324" s="1"/>
      <c r="S324" s="1"/>
      <c r="T324" s="1"/>
      <c r="U324" s="1"/>
      <c r="V324" s="1"/>
      <c r="W324" s="1"/>
      <c r="X324" s="1"/>
      <c r="Y324" s="1"/>
      <c r="Z324" s="1"/>
    </row>
    <row r="325" spans="1:26" ht="13" x14ac:dyDescent="0.15">
      <c r="A325" s="1"/>
      <c r="B325" s="156">
        <f>'Basic Information'!G19</f>
        <v>0</v>
      </c>
      <c r="C325" s="156">
        <f>SUMIF('Costs and Revenues'!$C$109:$C$112, B325, 'Costs and Revenues'!$H$109:$H$112)</f>
        <v>0</v>
      </c>
      <c r="D325" s="1"/>
      <c r="E325" s="1"/>
      <c r="F325" s="1"/>
      <c r="G325" s="1"/>
      <c r="H325" s="1"/>
      <c r="I325" s="117"/>
      <c r="J325" s="1"/>
      <c r="K325" s="1"/>
      <c r="L325" s="1"/>
      <c r="M325" s="1"/>
      <c r="N325" s="1"/>
      <c r="O325" s="1"/>
      <c r="P325" s="1"/>
      <c r="Q325" s="1"/>
      <c r="R325" s="1"/>
      <c r="S325" s="1"/>
      <c r="T325" s="1"/>
      <c r="U325" s="1"/>
      <c r="V325" s="1"/>
      <c r="W325" s="1"/>
      <c r="X325" s="1"/>
      <c r="Y325" s="1"/>
      <c r="Z325" s="1"/>
    </row>
    <row r="326" spans="1:26" ht="13" x14ac:dyDescent="0.15">
      <c r="A326" s="1"/>
      <c r="B326" s="156">
        <f>'Basic Information'!G20</f>
        <v>0</v>
      </c>
      <c r="C326" s="156">
        <f>SUMIF('Costs and Revenues'!$C$109:$C$112, B326, 'Costs and Revenues'!$H$109:$H$112)</f>
        <v>0</v>
      </c>
      <c r="D326" s="1"/>
      <c r="E326" s="1"/>
      <c r="F326" s="1"/>
      <c r="G326" s="1"/>
      <c r="H326" s="1"/>
      <c r="I326" s="117"/>
      <c r="J326" s="1"/>
      <c r="K326" s="1"/>
      <c r="L326" s="1"/>
      <c r="M326" s="1"/>
      <c r="N326" s="1"/>
      <c r="O326" s="1"/>
      <c r="P326" s="1"/>
      <c r="Q326" s="1"/>
      <c r="R326" s="1"/>
      <c r="S326" s="1"/>
      <c r="T326" s="1"/>
      <c r="U326" s="1"/>
      <c r="V326" s="1"/>
      <c r="W326" s="1"/>
      <c r="X326" s="1"/>
      <c r="Y326" s="1"/>
      <c r="Z326" s="1"/>
    </row>
    <row r="327" spans="1:26" ht="13" x14ac:dyDescent="0.15">
      <c r="A327" s="1"/>
      <c r="B327" s="156">
        <f>'Basic Information'!G21</f>
        <v>0</v>
      </c>
      <c r="C327" s="156">
        <f>SUMIF('Costs and Revenues'!$C$109:$C$112, B327, 'Costs and Revenues'!$H$109:$H$112)</f>
        <v>0</v>
      </c>
      <c r="D327" s="1"/>
      <c r="E327" s="1"/>
      <c r="F327" s="1"/>
      <c r="G327" s="1"/>
      <c r="H327" s="1"/>
      <c r="I327" s="117"/>
      <c r="J327" s="1"/>
      <c r="K327" s="1"/>
      <c r="L327" s="1"/>
      <c r="M327" s="1"/>
      <c r="N327" s="1"/>
      <c r="O327" s="1"/>
      <c r="P327" s="1"/>
      <c r="Q327" s="1"/>
      <c r="R327" s="1"/>
      <c r="S327" s="1"/>
      <c r="T327" s="1"/>
      <c r="U327" s="1"/>
      <c r="V327" s="1"/>
      <c r="W327" s="1"/>
      <c r="X327" s="1"/>
      <c r="Y327" s="1"/>
      <c r="Z327" s="1"/>
    </row>
    <row r="328" spans="1:26" ht="13" x14ac:dyDescent="0.15">
      <c r="A328" s="1"/>
      <c r="B328" s="156">
        <f>'Basic Information'!G22</f>
        <v>0</v>
      </c>
      <c r="C328" s="156">
        <f>SUMIF('Costs and Revenues'!$C$109:$C$112, B328, 'Costs and Revenues'!$H$109:$H$112)</f>
        <v>0</v>
      </c>
      <c r="D328" s="1"/>
      <c r="E328" s="1"/>
      <c r="F328" s="1"/>
      <c r="G328" s="1"/>
      <c r="H328" s="1"/>
      <c r="I328" s="117"/>
      <c r="J328" s="1"/>
      <c r="K328" s="1"/>
      <c r="L328" s="1"/>
      <c r="M328" s="1"/>
      <c r="N328" s="1"/>
      <c r="O328" s="1"/>
      <c r="P328" s="1"/>
      <c r="Q328" s="1"/>
      <c r="R328" s="1"/>
      <c r="S328" s="1"/>
      <c r="T328" s="1"/>
      <c r="U328" s="1"/>
      <c r="V328" s="1"/>
      <c r="W328" s="1"/>
      <c r="X328" s="1"/>
      <c r="Y328" s="1"/>
      <c r="Z328" s="1"/>
    </row>
    <row r="329" spans="1:26" ht="13" x14ac:dyDescent="0.15">
      <c r="A329" s="1"/>
      <c r="B329" s="156">
        <f>'Basic Information'!G23</f>
        <v>0</v>
      </c>
      <c r="C329" s="156">
        <f>SUMIF('Costs and Revenues'!$C$109:$C$112, B329, 'Costs and Revenues'!$H$109:$H$112)</f>
        <v>0</v>
      </c>
      <c r="D329" s="1"/>
      <c r="E329" s="1"/>
      <c r="F329" s="1"/>
      <c r="G329" s="1"/>
      <c r="H329" s="1"/>
      <c r="I329" s="117"/>
      <c r="J329" s="1"/>
      <c r="K329" s="1"/>
      <c r="L329" s="1"/>
      <c r="M329" s="1"/>
      <c r="N329" s="1"/>
      <c r="O329" s="1"/>
      <c r="P329" s="1"/>
      <c r="Q329" s="1"/>
      <c r="R329" s="1"/>
      <c r="S329" s="1"/>
      <c r="T329" s="1"/>
      <c r="U329" s="1"/>
      <c r="V329" s="1"/>
      <c r="W329" s="1"/>
      <c r="X329" s="1"/>
      <c r="Y329" s="1"/>
      <c r="Z329" s="1"/>
    </row>
    <row r="330" spans="1:26" ht="13" x14ac:dyDescent="0.15">
      <c r="A330" s="1"/>
      <c r="B330" s="156">
        <f>'Basic Information'!G24</f>
        <v>0</v>
      </c>
      <c r="C330" s="156">
        <f>SUMIF('Costs and Revenues'!$C$109:$C$112, B330, 'Costs and Revenues'!$H$109:$H$112)</f>
        <v>0</v>
      </c>
      <c r="D330" s="1"/>
      <c r="E330" s="1"/>
      <c r="F330" s="1"/>
      <c r="G330" s="1"/>
      <c r="H330" s="1"/>
      <c r="I330" s="117"/>
      <c r="J330" s="1"/>
      <c r="K330" s="1"/>
      <c r="L330" s="1"/>
      <c r="M330" s="1"/>
      <c r="N330" s="1"/>
      <c r="O330" s="1"/>
      <c r="P330" s="1"/>
      <c r="Q330" s="1"/>
      <c r="R330" s="1"/>
      <c r="S330" s="1"/>
      <c r="T330" s="1"/>
      <c r="U330" s="1"/>
      <c r="V330" s="1"/>
      <c r="W330" s="1"/>
      <c r="X330" s="1"/>
      <c r="Y330" s="1"/>
      <c r="Z330" s="1"/>
    </row>
    <row r="331" spans="1:26" ht="13" x14ac:dyDescent="0.15">
      <c r="A331" s="1"/>
      <c r="B331" s="156">
        <f>'Basic Information'!G25</f>
        <v>0</v>
      </c>
      <c r="C331" s="156">
        <f>SUMIF('Costs and Revenues'!$C$109:$C$112, B331, 'Costs and Revenues'!$H$109:$H$112)</f>
        <v>0</v>
      </c>
      <c r="D331" s="1"/>
      <c r="E331" s="1"/>
      <c r="F331" s="1"/>
      <c r="G331" s="1"/>
      <c r="H331" s="1"/>
      <c r="I331" s="117"/>
      <c r="J331" s="1"/>
      <c r="K331" s="1"/>
      <c r="L331" s="1"/>
      <c r="M331" s="1"/>
      <c r="N331" s="1"/>
      <c r="O331" s="1"/>
      <c r="P331" s="1"/>
      <c r="Q331" s="1"/>
      <c r="R331" s="1"/>
      <c r="S331" s="1"/>
      <c r="T331" s="1"/>
      <c r="U331" s="1"/>
      <c r="V331" s="1"/>
      <c r="W331" s="1"/>
      <c r="X331" s="1"/>
      <c r="Y331" s="1"/>
      <c r="Z331" s="1"/>
    </row>
    <row r="332" spans="1:26" ht="13" x14ac:dyDescent="0.15">
      <c r="A332" s="1"/>
      <c r="B332" s="156">
        <f>'Basic Information'!G26</f>
        <v>0</v>
      </c>
      <c r="C332" s="156">
        <f>SUMIF('Costs and Revenues'!$C$109:$C$112, B332, 'Costs and Revenues'!$H$109:$H$112)</f>
        <v>0</v>
      </c>
      <c r="D332" s="1"/>
      <c r="E332" s="1"/>
      <c r="F332" s="1"/>
      <c r="G332" s="1"/>
      <c r="H332" s="1"/>
      <c r="I332" s="117"/>
      <c r="J332" s="1"/>
      <c r="K332" s="1"/>
      <c r="L332" s="1"/>
      <c r="M332" s="1"/>
      <c r="N332" s="1"/>
      <c r="O332" s="1"/>
      <c r="P332" s="1"/>
      <c r="Q332" s="1"/>
      <c r="R332" s="1"/>
      <c r="S332" s="1"/>
      <c r="T332" s="1"/>
      <c r="U332" s="1"/>
      <c r="V332" s="1"/>
      <c r="W332" s="1"/>
      <c r="X332" s="1"/>
      <c r="Y332" s="1"/>
      <c r="Z332" s="1"/>
    </row>
    <row r="333" spans="1:26" ht="13" x14ac:dyDescent="0.15">
      <c r="A333" s="1"/>
      <c r="B333" s="156" t="s">
        <v>40</v>
      </c>
      <c r="C333" s="156">
        <f>SUM(C314:C330)</f>
        <v>0</v>
      </c>
      <c r="D333" s="1"/>
      <c r="E333" s="1"/>
      <c r="F333" s="1"/>
      <c r="G333" s="1"/>
      <c r="H333" s="1"/>
      <c r="I333" s="117"/>
      <c r="J333" s="1"/>
      <c r="K333" s="1"/>
      <c r="L333" s="1"/>
      <c r="M333" s="1"/>
      <c r="N333" s="1"/>
      <c r="O333" s="1"/>
      <c r="P333" s="1"/>
      <c r="Q333" s="1"/>
      <c r="R333" s="1"/>
      <c r="S333" s="1"/>
      <c r="T333" s="1"/>
      <c r="U333" s="1"/>
      <c r="V333" s="1"/>
      <c r="W333" s="1"/>
      <c r="X333" s="1"/>
      <c r="Y333" s="1"/>
      <c r="Z333" s="1"/>
    </row>
    <row r="334" spans="1:26" ht="13" x14ac:dyDescent="0.15">
      <c r="A334" s="1"/>
      <c r="B334" s="117"/>
      <c r="C334" s="117"/>
      <c r="D334" s="117"/>
      <c r="E334" s="117"/>
      <c r="F334" s="117"/>
      <c r="G334" s="117"/>
      <c r="H334" s="117"/>
      <c r="I334" s="117"/>
      <c r="J334" s="1"/>
      <c r="K334" s="1"/>
      <c r="L334" s="1"/>
      <c r="M334" s="1"/>
      <c r="N334" s="1"/>
      <c r="O334" s="1"/>
      <c r="P334" s="1"/>
      <c r="Q334" s="1"/>
      <c r="R334" s="1"/>
      <c r="S334" s="1"/>
      <c r="T334" s="1"/>
      <c r="U334" s="1"/>
      <c r="V334" s="1"/>
      <c r="W334" s="1"/>
      <c r="X334" s="1"/>
      <c r="Y334" s="1"/>
      <c r="Z334" s="1"/>
    </row>
    <row r="335" spans="1:26" ht="13" x14ac:dyDescent="0.15">
      <c r="A335" s="1"/>
      <c r="B335" s="116" t="s">
        <v>314</v>
      </c>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6" x14ac:dyDescent="0.15">
      <c r="A336" s="1"/>
      <c r="B336" s="156" t="s">
        <v>235</v>
      </c>
      <c r="C336" s="157" t="s">
        <v>315</v>
      </c>
      <c r="D336" s="117"/>
      <c r="E336" s="117"/>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56">
        <f>'Material Flows'!D94</f>
        <v>0</v>
      </c>
      <c r="C337" s="156">
        <f>SUMPRODUCT('Material Flows'!D97:D134, 'Material Flows'!D138:D175)</f>
        <v>0</v>
      </c>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56">
        <f>'Material Flows'!E94</f>
        <v>0</v>
      </c>
      <c r="C338" s="156">
        <f>SUMPRODUCT('Material Flows'!E97:E134, 'Material Flows'!E138:E175)</f>
        <v>0</v>
      </c>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56">
        <f>'Material Flows'!F94</f>
        <v>0</v>
      </c>
      <c r="C339" s="156">
        <f>SUMPRODUCT('Material Flows'!F97:F134, 'Material Flows'!F138:F175)</f>
        <v>0</v>
      </c>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56">
        <f>'Material Flows'!G94</f>
        <v>0</v>
      </c>
      <c r="C340" s="156">
        <f>SUMPRODUCT('Material Flows'!G97:G134, 'Material Flows'!G138:G175)</f>
        <v>0</v>
      </c>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56">
        <f>'Material Flows'!H94</f>
        <v>0</v>
      </c>
      <c r="C341" s="156">
        <f>SUMPRODUCT('Material Flows'!H97:H134, 'Material Flows'!H138:H175)</f>
        <v>0</v>
      </c>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56" t="str">
        <f>'Material Flows'!I94</f>
        <v>Merchant / Industry - Dry Recyclables</v>
      </c>
      <c r="C342" s="156">
        <f>SUMPRODUCT('Material Flows'!I97:I134, 'Material Flows'!I138:I175)</f>
        <v>0</v>
      </c>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56" t="str">
        <f>'Material Flows'!J94</f>
        <v>Merchant / Industry - Organics</v>
      </c>
      <c r="C343" s="156">
        <f>SUMPRODUCT('Material Flows'!J97:J134, 'Material Flows'!J138:J175)</f>
        <v>0</v>
      </c>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56" t="str">
        <f>'Material Flows'!K94</f>
        <v>Sanitary Landfills</v>
      </c>
      <c r="C344" s="156">
        <f>SUMPRODUCT('Material Flows'!K97:K134, 'Material Flows'!K138:K175)</f>
        <v>0</v>
      </c>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56" t="str">
        <f>'Material Flows'!L94</f>
        <v>Uncontrolled Dumps</v>
      </c>
      <c r="C345" s="156">
        <f>SUMPRODUCT('Material Flows'!L97:L134, 'Material Flows'!L138:L175)</f>
        <v>0</v>
      </c>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56" t="str">
        <f>'Material Flows'!M94</f>
        <v>Discarded as Litter</v>
      </c>
      <c r="C346" s="156">
        <f>SUMPRODUCT('Material Flows'!L97:L134, 'Material Flows'!L138:L175)</f>
        <v>0</v>
      </c>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56" t="s">
        <v>40</v>
      </c>
      <c r="C347" s="156">
        <f>SUM(C337:C346)</f>
        <v>0</v>
      </c>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6" x14ac:dyDescent="0.15">
      <c r="A349" s="1"/>
      <c r="B349" s="156" t="s">
        <v>235</v>
      </c>
      <c r="C349" s="157" t="s">
        <v>315</v>
      </c>
      <c r="D349" s="117"/>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56" t="str">
        <f>B342</f>
        <v>Merchant / Industry - Dry Recyclables</v>
      </c>
      <c r="C350" s="156">
        <f>(SUMIF($B$337:$B$347, B350, $C$337:$C$347))</f>
        <v>0</v>
      </c>
      <c r="D350" s="117"/>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56" t="str">
        <f>B343</f>
        <v>Merchant / Industry - Organics</v>
      </c>
      <c r="C351" s="156">
        <f>(SUMIF($B$337:$B$347, B351, $C$337:$C$347))</f>
        <v>0</v>
      </c>
      <c r="D351" s="117"/>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56">
        <f>'Basic Information'!G8</f>
        <v>0</v>
      </c>
      <c r="C352" s="156">
        <f>(SUMIF($B$337:$B$347, B352, $C$337:$C$347))</f>
        <v>0</v>
      </c>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56">
        <f>'Basic Information'!G9</f>
        <v>0</v>
      </c>
      <c r="C353" s="156">
        <f t="shared" ref="C353:C370" si="0">(SUMIF($B$337:$B$347, B353, $C$337:$C$347))</f>
        <v>0</v>
      </c>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56">
        <f>'Basic Information'!G10</f>
        <v>0</v>
      </c>
      <c r="C354" s="156">
        <f t="shared" si="0"/>
        <v>0</v>
      </c>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56">
        <f>'Basic Information'!G11</f>
        <v>0</v>
      </c>
      <c r="C355" s="156">
        <f t="shared" si="0"/>
        <v>0</v>
      </c>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56">
        <f>'Basic Information'!G12</f>
        <v>0</v>
      </c>
      <c r="C356" s="156">
        <f t="shared" si="0"/>
        <v>0</v>
      </c>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56">
        <f>'Basic Information'!G13</f>
        <v>0</v>
      </c>
      <c r="C357" s="156">
        <f t="shared" si="0"/>
        <v>0</v>
      </c>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56">
        <f>'Basic Information'!G14</f>
        <v>0</v>
      </c>
      <c r="C358" s="156">
        <f t="shared" si="0"/>
        <v>0</v>
      </c>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56">
        <f>'Basic Information'!G15</f>
        <v>0</v>
      </c>
      <c r="C359" s="156">
        <f t="shared" si="0"/>
        <v>0</v>
      </c>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56">
        <f>'Basic Information'!G16</f>
        <v>0</v>
      </c>
      <c r="C360" s="156">
        <f t="shared" si="0"/>
        <v>0</v>
      </c>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56">
        <f>'Basic Information'!G17</f>
        <v>0</v>
      </c>
      <c r="C361" s="156">
        <f t="shared" si="0"/>
        <v>0</v>
      </c>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56">
        <f>'Basic Information'!G18</f>
        <v>0</v>
      </c>
      <c r="C362" s="156">
        <f t="shared" si="0"/>
        <v>0</v>
      </c>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56">
        <f>'Basic Information'!G19</f>
        <v>0</v>
      </c>
      <c r="C363" s="156">
        <f t="shared" si="0"/>
        <v>0</v>
      </c>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56">
        <f>'Basic Information'!G20</f>
        <v>0</v>
      </c>
      <c r="C364" s="156">
        <f t="shared" si="0"/>
        <v>0</v>
      </c>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56">
        <f>'Basic Information'!G21</f>
        <v>0</v>
      </c>
      <c r="C365" s="156">
        <f t="shared" si="0"/>
        <v>0</v>
      </c>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56">
        <f>'Basic Information'!G22</f>
        <v>0</v>
      </c>
      <c r="C366" s="156">
        <f t="shared" si="0"/>
        <v>0</v>
      </c>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56">
        <f>'Basic Information'!G23</f>
        <v>0</v>
      </c>
      <c r="C367" s="156">
        <f t="shared" si="0"/>
        <v>0</v>
      </c>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56">
        <f>'Basic Information'!G24</f>
        <v>0</v>
      </c>
      <c r="C368" s="156">
        <f t="shared" si="0"/>
        <v>0</v>
      </c>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56">
        <f>'Basic Information'!G25</f>
        <v>0</v>
      </c>
      <c r="C369" s="156">
        <f t="shared" si="0"/>
        <v>0</v>
      </c>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56">
        <f>'Basic Information'!G26</f>
        <v>0</v>
      </c>
      <c r="C370" s="156">
        <f t="shared" si="0"/>
        <v>0</v>
      </c>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56" t="s">
        <v>40</v>
      </c>
      <c r="C371" s="156">
        <f>SUM(C350:C370)</f>
        <v>0</v>
      </c>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16" t="s">
        <v>384</v>
      </c>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6" x14ac:dyDescent="0.15">
      <c r="A374" s="1"/>
      <c r="B374" s="156" t="s">
        <v>235</v>
      </c>
      <c r="C374" s="157" t="s">
        <v>385</v>
      </c>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56">
        <f>'Basic Information'!G8</f>
        <v>0</v>
      </c>
      <c r="C375" s="156" t="str">
        <f>IF('Costs and Revenues'!$C$123="", "", (SUMIF('Costs and Revenues'!$D$126:$D$129, B375, 'Costs and Revenues'!$C$126:$C$129))/'Costs and Revenues'!$C$123)</f>
        <v/>
      </c>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56">
        <f>'Basic Information'!G9</f>
        <v>0</v>
      </c>
      <c r="C376" s="156" t="str">
        <f>IF('Costs and Revenues'!$C$123="", "", (SUMIF('Costs and Revenues'!$D$126:$D$129, B376, 'Costs and Revenues'!$C$126:$C$129))/'Costs and Revenues'!$C$123)</f>
        <v/>
      </c>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56">
        <f>'Basic Information'!G10</f>
        <v>0</v>
      </c>
      <c r="C377" s="156" t="str">
        <f>IF('Costs and Revenues'!$C$123="", "", (SUMIF('Costs and Revenues'!$D$126:$D$129, B377, 'Costs and Revenues'!$C$126:$C$129))/'Costs and Revenues'!$C$123)</f>
        <v/>
      </c>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56">
        <f>'Basic Information'!G11</f>
        <v>0</v>
      </c>
      <c r="C378" s="156" t="str">
        <f>IF('Costs and Revenues'!$C$123="", "", (SUMIF('Costs and Revenues'!$D$126:$D$129, B378, 'Costs and Revenues'!$C$126:$C$129))/'Costs and Revenues'!$C$123)</f>
        <v/>
      </c>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56">
        <f>'Basic Information'!G12</f>
        <v>0</v>
      </c>
      <c r="C379" s="156" t="str">
        <f>IF('Costs and Revenues'!$C$123="", "", (SUMIF('Costs and Revenues'!$D$126:$D$129, B379, 'Costs and Revenues'!$C$126:$C$129))/'Costs and Revenues'!$C$123)</f>
        <v/>
      </c>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56">
        <f>'Basic Information'!G13</f>
        <v>0</v>
      </c>
      <c r="C380" s="156" t="str">
        <f>IF('Costs and Revenues'!$C$123="", "", (SUMIF('Costs and Revenues'!$D$126:$D$129, B380, 'Costs and Revenues'!$C$126:$C$129))/'Costs and Revenues'!$C$123)</f>
        <v/>
      </c>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56">
        <f>'Basic Information'!G14</f>
        <v>0</v>
      </c>
      <c r="C381" s="156" t="str">
        <f>IF('Costs and Revenues'!$C$123="", "", (SUMIF('Costs and Revenues'!$D$126:$D$129, B381, 'Costs and Revenues'!$C$126:$C$129))/'Costs and Revenues'!$C$123)</f>
        <v/>
      </c>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56">
        <f>'Basic Information'!G15</f>
        <v>0</v>
      </c>
      <c r="C382" s="156" t="str">
        <f>IF('Costs and Revenues'!$C$123="", "", (SUMIF('Costs and Revenues'!$D$126:$D$129, B382, 'Costs and Revenues'!$C$126:$C$129))/'Costs and Revenues'!$C$123)</f>
        <v/>
      </c>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56">
        <f>'Basic Information'!G16</f>
        <v>0</v>
      </c>
      <c r="C383" s="156" t="str">
        <f>IF('Costs and Revenues'!$C$123="", "", (SUMIF('Costs and Revenues'!$D$126:$D$129, B383, 'Costs and Revenues'!$C$126:$C$129))/'Costs and Revenues'!$C$123)</f>
        <v/>
      </c>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56">
        <f>'Basic Information'!G17</f>
        <v>0</v>
      </c>
      <c r="C384" s="156" t="str">
        <f>IF('Costs and Revenues'!$C$123="", "", (SUMIF('Costs and Revenues'!$D$126:$D$129, B384, 'Costs and Revenues'!$C$126:$C$129))/'Costs and Revenues'!$C$123)</f>
        <v/>
      </c>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56">
        <f>'Basic Information'!G18</f>
        <v>0</v>
      </c>
      <c r="C385" s="156" t="str">
        <f>IF('Costs and Revenues'!$C$123="", "", (SUMIF('Costs and Revenues'!$D$126:$D$129, B385, 'Costs and Revenues'!$C$126:$C$129))/'Costs and Revenues'!$C$123)</f>
        <v/>
      </c>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56">
        <f>'Basic Information'!G19</f>
        <v>0</v>
      </c>
      <c r="C386" s="156" t="str">
        <f>IF('Costs and Revenues'!$C$123="", "", (SUMIF('Costs and Revenues'!$D$126:$D$129, B386, 'Costs and Revenues'!$C$126:$C$129))/'Costs and Revenues'!$C$123)</f>
        <v/>
      </c>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56">
        <f>'Basic Information'!G20</f>
        <v>0</v>
      </c>
      <c r="C387" s="156" t="str">
        <f>IF('Costs and Revenues'!$C$123="", "", (SUMIF('Costs and Revenues'!$D$126:$D$129, B387, 'Costs and Revenues'!$C$126:$C$129))/'Costs and Revenues'!$C$123)</f>
        <v/>
      </c>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56">
        <f>'Basic Information'!G21</f>
        <v>0</v>
      </c>
      <c r="C388" s="156" t="str">
        <f>IF('Costs and Revenues'!$C$123="", "", (SUMIF('Costs and Revenues'!$D$126:$D$129, B388, 'Costs and Revenues'!$C$126:$C$129))/'Costs and Revenues'!$C$123)</f>
        <v/>
      </c>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56">
        <f>'Basic Information'!G22</f>
        <v>0</v>
      </c>
      <c r="C389" s="156" t="str">
        <f>IF('Costs and Revenues'!$C$123="", "", (SUMIF('Costs and Revenues'!$D$126:$D$129, B389, 'Costs and Revenues'!$C$126:$C$129))/'Costs and Revenues'!$C$123)</f>
        <v/>
      </c>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56">
        <f>'Basic Information'!G23</f>
        <v>0</v>
      </c>
      <c r="C390" s="156" t="str">
        <f>IF('Costs and Revenues'!$C$123="", "", (SUMIF('Costs and Revenues'!$D$126:$D$129, B390, 'Costs and Revenues'!$C$126:$C$129))/'Costs and Revenues'!$C$123)</f>
        <v/>
      </c>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56">
        <f>'Basic Information'!G24</f>
        <v>0</v>
      </c>
      <c r="C391" s="156" t="str">
        <f>IF('Costs and Revenues'!$C$123="", "", (SUMIF('Costs and Revenues'!$D$126:$D$129, B391, 'Costs and Revenues'!$C$126:$C$129))/'Costs and Revenues'!$C$123)</f>
        <v/>
      </c>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56">
        <f>'Basic Information'!G25</f>
        <v>0</v>
      </c>
      <c r="C392" s="156" t="str">
        <f>IF('Costs and Revenues'!$C$123="", "", (SUMIF('Costs and Revenues'!$D$126:$D$129, B392, 'Costs and Revenues'!$C$126:$C$129))/'Costs and Revenues'!$C$123)</f>
        <v/>
      </c>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56">
        <f>'Basic Information'!G26</f>
        <v>0</v>
      </c>
      <c r="C393" s="156" t="str">
        <f>IF('Costs and Revenues'!$C$123="", "", (SUMIF('Costs and Revenues'!$D$126:$D$129, B393, 'Costs and Revenues'!$C$126:$C$129))/'Costs and Revenues'!$C$123)</f>
        <v/>
      </c>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56" t="s">
        <v>40</v>
      </c>
      <c r="C394" s="156">
        <f>SUM(C375:C393)</f>
        <v>0</v>
      </c>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16" t="s">
        <v>316</v>
      </c>
      <c r="C396" s="120"/>
      <c r="D396" s="121"/>
      <c r="E396" s="121"/>
      <c r="F396" s="122"/>
      <c r="G396" s="122"/>
      <c r="H396" s="122"/>
      <c r="I396" s="1"/>
      <c r="J396" s="1"/>
      <c r="K396" s="1"/>
      <c r="L396" s="1"/>
      <c r="M396" s="1"/>
      <c r="N396" s="1"/>
      <c r="O396" s="1"/>
      <c r="P396" s="1"/>
      <c r="Q396" s="1"/>
      <c r="R396" s="1"/>
      <c r="S396" s="1"/>
      <c r="T396" s="1"/>
      <c r="U396" s="1"/>
      <c r="V396" s="1"/>
      <c r="W396" s="1"/>
      <c r="X396" s="1"/>
      <c r="Y396" s="1"/>
      <c r="Z396" s="1"/>
    </row>
    <row r="397" spans="1:26" ht="13" x14ac:dyDescent="0.15">
      <c r="A397" s="1"/>
      <c r="B397" s="116" t="s">
        <v>317</v>
      </c>
      <c r="C397" s="1"/>
      <c r="D397" s="123"/>
      <c r="E397" s="121"/>
      <c r="F397" s="124"/>
      <c r="G397" s="122"/>
      <c r="H397" s="122"/>
      <c r="I397" s="1"/>
      <c r="J397" s="1"/>
      <c r="K397" s="1"/>
      <c r="L397" s="1"/>
      <c r="M397" s="1"/>
      <c r="N397" s="1"/>
      <c r="O397" s="1"/>
      <c r="P397" s="1"/>
      <c r="Q397" s="1"/>
      <c r="R397" s="1"/>
      <c r="S397" s="1"/>
      <c r="T397" s="1"/>
      <c r="U397" s="1"/>
      <c r="V397" s="1"/>
      <c r="W397" s="1"/>
      <c r="X397" s="1"/>
      <c r="Y397" s="1"/>
      <c r="Z397" s="1"/>
    </row>
    <row r="398" spans="1:26" ht="13" x14ac:dyDescent="0.15">
      <c r="A398" s="1"/>
      <c r="B398" s="119" t="s">
        <v>34</v>
      </c>
      <c r="C398" s="119" t="s">
        <v>318</v>
      </c>
      <c r="D398" s="125" t="s">
        <v>319</v>
      </c>
      <c r="E398" s="121"/>
      <c r="F398" s="124"/>
      <c r="G398" s="122"/>
      <c r="H398" s="122"/>
      <c r="I398" s="1"/>
      <c r="J398" s="1"/>
      <c r="K398" s="1"/>
      <c r="L398" s="1"/>
      <c r="M398" s="1"/>
      <c r="N398" s="1"/>
      <c r="O398" s="1"/>
      <c r="P398" s="1"/>
      <c r="Q398" s="1"/>
      <c r="R398" s="1"/>
      <c r="S398" s="1"/>
      <c r="T398" s="1"/>
      <c r="U398" s="1"/>
      <c r="V398" s="1"/>
      <c r="W398" s="1"/>
      <c r="X398" s="1"/>
      <c r="Y398" s="1"/>
      <c r="Z398" s="1"/>
    </row>
    <row r="399" spans="1:26" ht="13" x14ac:dyDescent="0.15">
      <c r="A399" s="1"/>
      <c r="B399" s="126" t="s">
        <v>9</v>
      </c>
      <c r="C399" s="127">
        <v>0.41</v>
      </c>
      <c r="D399" s="127">
        <v>0.01</v>
      </c>
      <c r="E399" s="121"/>
      <c r="F399" s="124"/>
      <c r="G399" s="122"/>
      <c r="H399" s="122"/>
      <c r="I399" s="1"/>
      <c r="J399" s="1"/>
      <c r="K399" s="1"/>
      <c r="L399" s="1"/>
      <c r="M399" s="1"/>
      <c r="N399" s="1"/>
      <c r="O399" s="1"/>
      <c r="P399" s="1"/>
      <c r="Q399" s="1"/>
      <c r="R399" s="1"/>
      <c r="S399" s="1"/>
      <c r="T399" s="1"/>
      <c r="U399" s="1"/>
      <c r="V399" s="1"/>
      <c r="W399" s="1"/>
      <c r="X399" s="1"/>
      <c r="Y399" s="1"/>
      <c r="Z399" s="1"/>
    </row>
    <row r="400" spans="1:26" ht="13" x14ac:dyDescent="0.15">
      <c r="A400" s="1"/>
      <c r="B400" s="126" t="s">
        <v>13</v>
      </c>
      <c r="C400" s="127">
        <v>0.4</v>
      </c>
      <c r="D400" s="127">
        <v>0.2</v>
      </c>
      <c r="E400" s="121"/>
      <c r="F400" s="124"/>
      <c r="G400" s="122"/>
      <c r="H400" s="122"/>
      <c r="I400" s="1"/>
      <c r="J400" s="1"/>
      <c r="K400" s="1"/>
      <c r="L400" s="1"/>
      <c r="M400" s="1"/>
      <c r="N400" s="1"/>
      <c r="O400" s="1"/>
      <c r="P400" s="1"/>
      <c r="Q400" s="1"/>
      <c r="R400" s="1"/>
      <c r="S400" s="1"/>
      <c r="T400" s="1"/>
      <c r="U400" s="1"/>
      <c r="V400" s="1"/>
      <c r="W400" s="1"/>
      <c r="X400" s="1"/>
      <c r="Y400" s="1"/>
      <c r="Z400" s="1"/>
    </row>
    <row r="401" spans="1:26" ht="13" x14ac:dyDescent="0.15">
      <c r="A401" s="1"/>
      <c r="B401" s="126" t="s">
        <v>15</v>
      </c>
      <c r="C401" s="127">
        <v>0.15</v>
      </c>
      <c r="D401" s="127">
        <v>0</v>
      </c>
      <c r="E401" s="121"/>
      <c r="F401" s="124"/>
      <c r="G401" s="122"/>
      <c r="H401" s="122"/>
      <c r="I401" s="1"/>
      <c r="J401" s="1"/>
      <c r="K401" s="1"/>
      <c r="L401" s="1"/>
      <c r="M401" s="1"/>
      <c r="N401" s="1"/>
      <c r="O401" s="1"/>
      <c r="P401" s="1"/>
      <c r="Q401" s="1"/>
      <c r="R401" s="1"/>
      <c r="S401" s="1"/>
      <c r="T401" s="1"/>
      <c r="U401" s="1"/>
      <c r="V401" s="1"/>
      <c r="W401" s="1"/>
      <c r="X401" s="1"/>
      <c r="Y401" s="1"/>
      <c r="Z401" s="1"/>
    </row>
    <row r="402" spans="1:26" ht="13" x14ac:dyDescent="0.15">
      <c r="A402" s="1"/>
      <c r="B402" s="126" t="s">
        <v>17</v>
      </c>
      <c r="C402" s="127">
        <v>0.43</v>
      </c>
      <c r="D402" s="127">
        <v>0</v>
      </c>
      <c r="E402" s="121"/>
      <c r="F402" s="124"/>
      <c r="G402" s="122"/>
      <c r="H402" s="122"/>
      <c r="I402" s="1"/>
      <c r="J402" s="1"/>
      <c r="K402" s="1"/>
      <c r="L402" s="1"/>
      <c r="M402" s="1"/>
      <c r="N402" s="1"/>
      <c r="O402" s="1"/>
      <c r="P402" s="1"/>
      <c r="Q402" s="1"/>
      <c r="R402" s="1"/>
      <c r="S402" s="1"/>
      <c r="T402" s="1"/>
      <c r="U402" s="1"/>
      <c r="V402" s="1"/>
      <c r="W402" s="1"/>
      <c r="X402" s="1"/>
      <c r="Y402" s="1"/>
      <c r="Z402" s="1"/>
    </row>
    <row r="403" spans="1:26" ht="13" x14ac:dyDescent="0.15">
      <c r="A403" s="1"/>
      <c r="B403" s="126" t="s">
        <v>19</v>
      </c>
      <c r="C403" s="127">
        <v>0.2</v>
      </c>
      <c r="D403" s="127">
        <v>0</v>
      </c>
      <c r="E403" s="121"/>
      <c r="F403" s="122"/>
      <c r="G403" s="122"/>
      <c r="H403" s="122"/>
      <c r="I403" s="1"/>
      <c r="J403" s="1"/>
      <c r="K403" s="1"/>
      <c r="L403" s="1"/>
      <c r="M403" s="1"/>
      <c r="N403" s="1"/>
      <c r="O403" s="1"/>
      <c r="P403" s="1"/>
      <c r="Q403" s="1"/>
      <c r="R403" s="1"/>
      <c r="S403" s="1"/>
      <c r="T403" s="1"/>
      <c r="U403" s="1"/>
      <c r="V403" s="1"/>
      <c r="W403" s="1"/>
      <c r="X403" s="1"/>
      <c r="Y403" s="1"/>
      <c r="Z403" s="1"/>
    </row>
    <row r="404" spans="1:26" ht="13" x14ac:dyDescent="0.15">
      <c r="A404" s="1"/>
      <c r="B404" s="126" t="s">
        <v>21</v>
      </c>
      <c r="C404" s="127">
        <v>0.28000000000000003</v>
      </c>
      <c r="D404" s="127">
        <v>0.1</v>
      </c>
      <c r="E404" s="121"/>
      <c r="F404" s="116"/>
      <c r="G404" s="122"/>
      <c r="H404" s="122"/>
      <c r="I404" s="1"/>
      <c r="J404" s="1"/>
      <c r="K404" s="1"/>
      <c r="L404" s="1"/>
      <c r="M404" s="1"/>
      <c r="N404" s="1"/>
      <c r="O404" s="1"/>
      <c r="P404" s="1"/>
      <c r="Q404" s="1"/>
      <c r="R404" s="1"/>
      <c r="S404" s="1"/>
      <c r="T404" s="1"/>
      <c r="U404" s="1"/>
      <c r="V404" s="1"/>
      <c r="W404" s="1"/>
      <c r="X404" s="1"/>
      <c r="Y404" s="1"/>
      <c r="Z404" s="1"/>
    </row>
    <row r="405" spans="1:26" ht="13" x14ac:dyDescent="0.15">
      <c r="A405" s="1"/>
      <c r="B405" s="126" t="s">
        <v>78</v>
      </c>
      <c r="C405" s="127">
        <v>0.56000000000000005</v>
      </c>
      <c r="D405" s="127">
        <v>0.2</v>
      </c>
      <c r="E405" s="121"/>
      <c r="F405" s="1"/>
      <c r="G405" s="122"/>
      <c r="H405" s="122"/>
      <c r="I405" s="1"/>
      <c r="J405" s="1"/>
      <c r="K405" s="1"/>
      <c r="L405" s="1"/>
      <c r="M405" s="1"/>
      <c r="N405" s="1"/>
      <c r="O405" s="1"/>
      <c r="P405" s="1"/>
      <c r="Q405" s="1"/>
      <c r="R405" s="1"/>
      <c r="S405" s="1"/>
      <c r="T405" s="1"/>
      <c r="U405" s="1"/>
      <c r="V405" s="1"/>
      <c r="W405" s="1"/>
      <c r="X405" s="1"/>
      <c r="Y405" s="1"/>
      <c r="Z405" s="1"/>
    </row>
    <row r="406" spans="1:26" ht="13" x14ac:dyDescent="0.15">
      <c r="A406" s="1"/>
      <c r="B406" s="119" t="s">
        <v>23</v>
      </c>
      <c r="C406" s="127">
        <v>0.75</v>
      </c>
      <c r="D406" s="127">
        <v>1</v>
      </c>
      <c r="E406" s="121"/>
      <c r="F406" s="1"/>
      <c r="G406" s="122"/>
      <c r="H406" s="122"/>
      <c r="I406" s="1"/>
      <c r="J406" s="1"/>
      <c r="K406" s="1"/>
      <c r="L406" s="1"/>
      <c r="M406" s="1"/>
      <c r="N406" s="1"/>
      <c r="O406" s="1"/>
      <c r="P406" s="1"/>
      <c r="Q406" s="1"/>
      <c r="R406" s="1"/>
      <c r="S406" s="1"/>
      <c r="T406" s="1"/>
      <c r="U406" s="1"/>
      <c r="V406" s="1"/>
      <c r="W406" s="1"/>
      <c r="X406" s="1"/>
      <c r="Y406" s="1"/>
      <c r="Z406" s="1"/>
    </row>
    <row r="407" spans="1:26" ht="13" x14ac:dyDescent="0.15">
      <c r="A407" s="1"/>
      <c r="B407" s="128" t="s">
        <v>26</v>
      </c>
      <c r="C407" s="127">
        <v>0</v>
      </c>
      <c r="D407" s="127">
        <v>0</v>
      </c>
      <c r="E407" s="121"/>
      <c r="F407" s="1"/>
      <c r="G407" s="122"/>
      <c r="H407" s="122"/>
      <c r="I407" s="1"/>
      <c r="J407" s="1"/>
      <c r="K407" s="1"/>
      <c r="L407" s="1"/>
      <c r="M407" s="1"/>
      <c r="N407" s="1"/>
      <c r="O407" s="1"/>
      <c r="P407" s="1"/>
      <c r="Q407" s="1"/>
      <c r="R407" s="1"/>
      <c r="S407" s="1"/>
      <c r="T407" s="1"/>
      <c r="U407" s="1"/>
      <c r="V407" s="1"/>
      <c r="W407" s="1"/>
      <c r="X407" s="1"/>
      <c r="Y407" s="1"/>
      <c r="Z407" s="1"/>
    </row>
    <row r="408" spans="1:26" ht="13" x14ac:dyDescent="0.15">
      <c r="A408" s="1"/>
      <c r="B408" s="128" t="s">
        <v>28</v>
      </c>
      <c r="C408" s="127">
        <v>0</v>
      </c>
      <c r="D408" s="127">
        <v>0</v>
      </c>
      <c r="E408" s="121"/>
      <c r="F408" s="1"/>
      <c r="G408" s="122"/>
      <c r="H408" s="122"/>
      <c r="I408" s="1"/>
      <c r="J408" s="1"/>
      <c r="K408" s="1"/>
      <c r="L408" s="1"/>
      <c r="M408" s="1"/>
      <c r="N408" s="1"/>
      <c r="O408" s="1"/>
      <c r="P408" s="1"/>
      <c r="Q408" s="1"/>
      <c r="R408" s="1"/>
      <c r="S408" s="1"/>
      <c r="T408" s="1"/>
      <c r="U408" s="1"/>
      <c r="V408" s="1"/>
      <c r="W408" s="1"/>
      <c r="X408" s="1"/>
      <c r="Y408" s="1"/>
      <c r="Z408" s="1"/>
    </row>
    <row r="409" spans="1:26" ht="13" x14ac:dyDescent="0.15">
      <c r="A409" s="1"/>
      <c r="B409" s="128" t="s">
        <v>79</v>
      </c>
      <c r="C409" s="127">
        <v>0</v>
      </c>
      <c r="D409" s="127">
        <v>0</v>
      </c>
      <c r="E409" s="121"/>
      <c r="F409" s="1"/>
      <c r="G409" s="1"/>
      <c r="H409" s="122"/>
      <c r="I409" s="1"/>
      <c r="J409" s="1"/>
      <c r="K409" s="1"/>
      <c r="L409" s="1"/>
      <c r="M409" s="1"/>
      <c r="N409" s="1"/>
      <c r="O409" s="1"/>
      <c r="P409" s="1"/>
      <c r="Q409" s="1"/>
      <c r="R409" s="1"/>
      <c r="S409" s="1"/>
      <c r="T409" s="1"/>
      <c r="U409" s="1"/>
      <c r="V409" s="1"/>
      <c r="W409" s="1"/>
      <c r="X409" s="1"/>
      <c r="Y409" s="1"/>
      <c r="Z409" s="1"/>
    </row>
    <row r="410" spans="1:26" ht="13" x14ac:dyDescent="0.15">
      <c r="A410" s="1"/>
      <c r="B410" s="128" t="s">
        <v>31</v>
      </c>
      <c r="C410" s="127">
        <v>0</v>
      </c>
      <c r="D410" s="127">
        <v>0</v>
      </c>
      <c r="E410" s="121"/>
      <c r="F410" s="1"/>
      <c r="G410" s="1"/>
      <c r="H410" s="122"/>
      <c r="I410" s="1"/>
      <c r="J410" s="1"/>
      <c r="K410" s="1"/>
      <c r="L410" s="1"/>
      <c r="M410" s="1"/>
      <c r="N410" s="1"/>
      <c r="O410" s="1"/>
      <c r="P410" s="1"/>
      <c r="Q410" s="1"/>
      <c r="R410" s="1"/>
      <c r="S410" s="1"/>
      <c r="T410" s="1"/>
      <c r="U410" s="1"/>
      <c r="V410" s="1"/>
      <c r="W410" s="1"/>
      <c r="X410" s="1"/>
      <c r="Y410" s="1"/>
      <c r="Z410" s="1"/>
    </row>
    <row r="411" spans="1:26" ht="13" x14ac:dyDescent="0.15">
      <c r="A411" s="1"/>
      <c r="B411" s="128" t="s">
        <v>33</v>
      </c>
      <c r="C411" s="127">
        <v>0.03</v>
      </c>
      <c r="D411" s="127">
        <v>1</v>
      </c>
      <c r="E411" s="121"/>
      <c r="F411" s="1"/>
      <c r="G411" s="1"/>
      <c r="H411" s="122"/>
      <c r="I411" s="1"/>
      <c r="J411" s="1"/>
      <c r="K411" s="1"/>
      <c r="L411" s="1"/>
      <c r="M411" s="1"/>
      <c r="N411" s="1"/>
      <c r="O411" s="1"/>
      <c r="P411" s="1"/>
      <c r="Q411" s="1"/>
      <c r="R411" s="1"/>
      <c r="S411" s="1"/>
      <c r="T411" s="1"/>
      <c r="U411" s="1"/>
      <c r="V411" s="1"/>
      <c r="W411" s="1"/>
      <c r="X411" s="1"/>
      <c r="Y411" s="1"/>
      <c r="Z411" s="1"/>
    </row>
    <row r="412" spans="1:26" ht="13" x14ac:dyDescent="0.15">
      <c r="A412" s="1"/>
      <c r="B412" s="128" t="s">
        <v>80</v>
      </c>
      <c r="C412" s="127">
        <v>0.03</v>
      </c>
      <c r="D412" s="129">
        <v>0</v>
      </c>
      <c r="E412" s="121"/>
      <c r="F412" s="1"/>
      <c r="G412" s="1"/>
      <c r="H412" s="122"/>
      <c r="I412" s="1"/>
      <c r="J412" s="1"/>
      <c r="K412" s="1"/>
      <c r="L412" s="1"/>
      <c r="M412" s="1"/>
      <c r="N412" s="1"/>
      <c r="O412" s="1"/>
      <c r="P412" s="1"/>
      <c r="Q412" s="1"/>
      <c r="R412" s="1"/>
      <c r="S412" s="1"/>
      <c r="T412" s="1"/>
      <c r="U412" s="1"/>
      <c r="V412" s="1"/>
      <c r="W412" s="1"/>
      <c r="X412" s="1"/>
      <c r="Y412" s="1"/>
      <c r="Z412" s="1"/>
    </row>
    <row r="413" spans="1:26" ht="13" x14ac:dyDescent="0.15">
      <c r="A413" s="1"/>
      <c r="B413" s="116"/>
      <c r="C413" s="1"/>
      <c r="D413" s="1"/>
      <c r="E413" s="1"/>
      <c r="F413" s="1"/>
      <c r="G413" s="1"/>
      <c r="H413" s="122"/>
      <c r="I413" s="1"/>
      <c r="J413" s="1"/>
      <c r="K413" s="1"/>
      <c r="L413" s="1"/>
      <c r="M413" s="1"/>
      <c r="N413" s="1"/>
      <c r="O413" s="1"/>
      <c r="P413" s="1"/>
      <c r="Q413" s="1"/>
      <c r="R413" s="1"/>
      <c r="S413" s="1"/>
      <c r="T413" s="1"/>
      <c r="U413" s="1"/>
      <c r="V413" s="1"/>
      <c r="W413" s="1"/>
      <c r="X413" s="1"/>
      <c r="Y413" s="1"/>
      <c r="Z413" s="1"/>
    </row>
    <row r="414" spans="1:26" ht="13" x14ac:dyDescent="0.15">
      <c r="A414" s="1"/>
      <c r="B414" s="116" t="s">
        <v>320</v>
      </c>
      <c r="C414" s="1"/>
      <c r="D414" s="1"/>
      <c r="E414" s="1"/>
      <c r="F414" s="1"/>
      <c r="G414" s="1"/>
      <c r="H414" s="122"/>
      <c r="I414" s="1"/>
      <c r="J414" s="1"/>
      <c r="K414" s="1"/>
      <c r="L414" s="1"/>
      <c r="M414" s="1"/>
      <c r="N414" s="1"/>
      <c r="O414" s="1"/>
      <c r="P414" s="1"/>
      <c r="Q414" s="1"/>
      <c r="R414" s="1"/>
      <c r="S414" s="1"/>
      <c r="T414" s="1"/>
      <c r="U414" s="1"/>
      <c r="V414" s="1"/>
      <c r="W414" s="1"/>
      <c r="X414" s="1"/>
      <c r="Y414" s="1"/>
      <c r="Z414" s="1"/>
    </row>
    <row r="415" spans="1:26" ht="13" x14ac:dyDescent="0.15">
      <c r="A415" s="1"/>
      <c r="B415" s="390" t="s">
        <v>321</v>
      </c>
      <c r="C415" s="391"/>
      <c r="D415" s="119" t="s">
        <v>322</v>
      </c>
      <c r="E415" s="119" t="s">
        <v>323</v>
      </c>
      <c r="F415" s="119" t="s">
        <v>324</v>
      </c>
      <c r="G415" s="1"/>
      <c r="H415" s="122"/>
      <c r="I415" s="1"/>
      <c r="J415" s="1"/>
      <c r="K415" s="1"/>
      <c r="L415" s="1"/>
      <c r="M415" s="1"/>
      <c r="N415" s="1"/>
      <c r="O415" s="1"/>
      <c r="P415" s="1"/>
      <c r="Q415" s="1"/>
      <c r="R415" s="1"/>
      <c r="S415" s="1"/>
      <c r="T415" s="1"/>
      <c r="U415" s="1"/>
      <c r="V415" s="1"/>
      <c r="W415" s="1"/>
      <c r="X415" s="1"/>
      <c r="Y415" s="1"/>
      <c r="Z415" s="1"/>
    </row>
    <row r="416" spans="1:26" ht="13" x14ac:dyDescent="0.15">
      <c r="A416" s="1"/>
      <c r="B416" s="130" t="s">
        <v>325</v>
      </c>
      <c r="C416" s="131" t="s">
        <v>326</v>
      </c>
      <c r="D416" s="132">
        <v>87</v>
      </c>
      <c r="E416" s="132">
        <v>95</v>
      </c>
      <c r="F416" s="132">
        <v>-8</v>
      </c>
      <c r="G416" s="1"/>
      <c r="H416" s="122"/>
      <c r="I416" s="1"/>
      <c r="J416" s="1"/>
      <c r="K416" s="1"/>
      <c r="L416" s="1"/>
      <c r="M416" s="1"/>
      <c r="N416" s="1"/>
      <c r="O416" s="1"/>
      <c r="P416" s="1"/>
      <c r="Q416" s="1"/>
      <c r="R416" s="1"/>
      <c r="S416" s="1"/>
      <c r="T416" s="1"/>
      <c r="U416" s="1"/>
      <c r="V416" s="1"/>
      <c r="W416" s="1"/>
      <c r="X416" s="1"/>
      <c r="Y416" s="1"/>
      <c r="Z416" s="1"/>
    </row>
    <row r="417" spans="1:26" ht="13" x14ac:dyDescent="0.15">
      <c r="A417" s="1"/>
      <c r="B417" s="130" t="s">
        <v>9</v>
      </c>
      <c r="C417" s="131" t="s">
        <v>327</v>
      </c>
      <c r="D417" s="132">
        <v>180</v>
      </c>
      <c r="E417" s="132">
        <v>1000</v>
      </c>
      <c r="F417" s="132">
        <v>-820</v>
      </c>
      <c r="G417" s="1"/>
      <c r="H417" s="122"/>
      <c r="I417" s="1"/>
      <c r="J417" s="1"/>
      <c r="K417" s="1"/>
      <c r="L417" s="1"/>
      <c r="M417" s="1"/>
      <c r="N417" s="1"/>
      <c r="O417" s="1"/>
      <c r="P417" s="1"/>
      <c r="Q417" s="1"/>
      <c r="R417" s="1"/>
      <c r="S417" s="1"/>
      <c r="T417" s="1"/>
      <c r="U417" s="1"/>
      <c r="V417" s="1"/>
      <c r="W417" s="1"/>
      <c r="X417" s="1"/>
      <c r="Y417" s="1"/>
      <c r="Z417" s="1"/>
    </row>
    <row r="418" spans="1:26" ht="13" x14ac:dyDescent="0.15">
      <c r="A418" s="1"/>
      <c r="B418" s="130" t="s">
        <v>31</v>
      </c>
      <c r="C418" s="131" t="s">
        <v>328</v>
      </c>
      <c r="D418" s="132">
        <v>20</v>
      </c>
      <c r="E418" s="132">
        <v>500</v>
      </c>
      <c r="F418" s="132">
        <v>-480</v>
      </c>
      <c r="G418" s="1"/>
      <c r="H418" s="122"/>
      <c r="I418" s="1"/>
      <c r="J418" s="1"/>
      <c r="K418" s="1"/>
      <c r="L418" s="1"/>
      <c r="M418" s="1"/>
      <c r="N418" s="1"/>
      <c r="O418" s="1"/>
      <c r="P418" s="1"/>
      <c r="Q418" s="1"/>
      <c r="R418" s="1"/>
      <c r="S418" s="1"/>
      <c r="T418" s="1"/>
      <c r="U418" s="1"/>
      <c r="V418" s="1"/>
      <c r="W418" s="1"/>
      <c r="X418" s="1"/>
      <c r="Y418" s="1"/>
      <c r="Z418" s="1"/>
    </row>
    <row r="419" spans="1:26" ht="13" x14ac:dyDescent="0.15">
      <c r="A419" s="1"/>
      <c r="B419" s="130" t="s">
        <v>79</v>
      </c>
      <c r="C419" s="131" t="s">
        <v>329</v>
      </c>
      <c r="D419" s="133">
        <v>21.784127404012555</v>
      </c>
      <c r="E419" s="133">
        <v>2046.7894247694087</v>
      </c>
      <c r="F419" s="133">
        <v>-2025.0052973653962</v>
      </c>
      <c r="G419" s="1"/>
      <c r="H419" s="122"/>
      <c r="I419" s="1"/>
      <c r="J419" s="1"/>
      <c r="K419" s="1"/>
      <c r="L419" s="1"/>
      <c r="M419" s="1"/>
      <c r="N419" s="1"/>
      <c r="O419" s="1"/>
      <c r="P419" s="1"/>
      <c r="Q419" s="1"/>
      <c r="R419" s="1"/>
      <c r="S419" s="1"/>
      <c r="T419" s="1"/>
      <c r="U419" s="1"/>
      <c r="V419" s="1"/>
      <c r="W419" s="1"/>
      <c r="X419" s="1"/>
      <c r="Y419" s="1"/>
      <c r="Z419" s="1"/>
    </row>
    <row r="420" spans="1:26" ht="13" x14ac:dyDescent="0.15">
      <c r="A420" s="1"/>
      <c r="B420" s="134" t="s">
        <v>28</v>
      </c>
      <c r="C420" s="135" t="s">
        <v>329</v>
      </c>
      <c r="D420" s="132">
        <v>700</v>
      </c>
      <c r="E420" s="132">
        <v>11800</v>
      </c>
      <c r="F420" s="132">
        <v>-11100</v>
      </c>
      <c r="G420" s="1"/>
      <c r="H420" s="122"/>
      <c r="I420" s="1"/>
      <c r="J420" s="1"/>
      <c r="K420" s="1"/>
      <c r="L420" s="1"/>
      <c r="M420" s="1"/>
      <c r="N420" s="1"/>
      <c r="O420" s="1"/>
      <c r="P420" s="1"/>
      <c r="Q420" s="1"/>
      <c r="R420" s="1"/>
      <c r="S420" s="1"/>
      <c r="T420" s="1"/>
      <c r="U420" s="1"/>
      <c r="V420" s="1"/>
      <c r="W420" s="1"/>
      <c r="X420" s="1"/>
      <c r="Y420" s="1"/>
      <c r="Z420" s="1"/>
    </row>
    <row r="421" spans="1:26" ht="13" x14ac:dyDescent="0.15">
      <c r="A421" s="1"/>
      <c r="B421" s="136" t="s">
        <v>23</v>
      </c>
      <c r="C421" s="137"/>
      <c r="D421" s="132">
        <v>1022.5</v>
      </c>
      <c r="E421" s="132">
        <v>1436.5</v>
      </c>
      <c r="F421" s="132">
        <v>-414</v>
      </c>
      <c r="G421" s="1"/>
      <c r="H421" s="122"/>
      <c r="I421" s="1"/>
      <c r="J421" s="1"/>
      <c r="K421" s="1"/>
      <c r="L421" s="1"/>
      <c r="M421" s="1"/>
      <c r="N421" s="1"/>
      <c r="O421" s="1"/>
      <c r="P421" s="1"/>
      <c r="Q421" s="1"/>
      <c r="R421" s="1"/>
      <c r="S421" s="1"/>
      <c r="T421" s="1"/>
      <c r="U421" s="1"/>
      <c r="V421" s="1"/>
      <c r="W421" s="1"/>
      <c r="X421" s="1"/>
      <c r="Y421" s="1"/>
      <c r="Z421" s="1"/>
    </row>
    <row r="422" spans="1:26" ht="13" x14ac:dyDescent="0.15">
      <c r="A422" s="1"/>
      <c r="B422" s="130" t="s">
        <v>13</v>
      </c>
      <c r="C422" s="138"/>
      <c r="D422" s="132">
        <v>32</v>
      </c>
      <c r="E422" s="132">
        <v>2850</v>
      </c>
      <c r="F422" s="132">
        <v>-2818</v>
      </c>
      <c r="G422" s="1"/>
      <c r="H422" s="122"/>
      <c r="I422" s="1"/>
      <c r="J422" s="1"/>
      <c r="K422" s="1"/>
      <c r="L422" s="1"/>
      <c r="M422" s="1"/>
      <c r="N422" s="1"/>
      <c r="O422" s="1"/>
      <c r="P422" s="1"/>
      <c r="Q422" s="1"/>
      <c r="R422" s="1"/>
      <c r="S422" s="1"/>
      <c r="T422" s="1"/>
      <c r="U422" s="1"/>
      <c r="V422" s="1"/>
      <c r="W422" s="1"/>
      <c r="X422" s="1"/>
      <c r="Y422" s="1"/>
      <c r="Z422" s="1"/>
    </row>
    <row r="423" spans="1:26" ht="13" x14ac:dyDescent="0.15">
      <c r="A423" s="1"/>
      <c r="B423" s="319"/>
      <c r="C423" s="320"/>
      <c r="D423" s="321"/>
      <c r="E423" s="321"/>
      <c r="F423" s="321"/>
      <c r="G423" s="1"/>
      <c r="H423" s="122"/>
      <c r="I423" s="1"/>
      <c r="J423" s="1"/>
      <c r="K423" s="1"/>
      <c r="L423" s="1"/>
      <c r="M423" s="1"/>
      <c r="N423" s="1"/>
      <c r="O423" s="1"/>
      <c r="P423" s="1"/>
      <c r="Q423" s="1"/>
      <c r="R423" s="1"/>
      <c r="S423" s="1"/>
      <c r="T423" s="1"/>
      <c r="U423" s="1"/>
      <c r="V423" s="1"/>
      <c r="W423" s="1"/>
      <c r="X423" s="1"/>
      <c r="Y423" s="1"/>
      <c r="Z423" s="1"/>
    </row>
    <row r="424" spans="1:26" ht="13" x14ac:dyDescent="0.15">
      <c r="A424" s="1"/>
      <c r="B424" s="116" t="s">
        <v>461</v>
      </c>
      <c r="C424" s="1"/>
      <c r="D424" s="1"/>
      <c r="E424" s="1"/>
      <c r="F424" s="1"/>
      <c r="G424" s="1"/>
      <c r="H424" s="122"/>
      <c r="I424" s="1"/>
      <c r="J424" s="1"/>
      <c r="K424" s="1"/>
      <c r="L424" s="1"/>
      <c r="M424" s="1"/>
      <c r="N424" s="1"/>
      <c r="O424" s="1"/>
      <c r="P424" s="1"/>
      <c r="Q424" s="1"/>
      <c r="R424" s="1"/>
      <c r="S424" s="1"/>
      <c r="T424" s="1"/>
      <c r="U424" s="1"/>
      <c r="V424" s="1"/>
      <c r="W424" s="1"/>
      <c r="X424" s="1"/>
      <c r="Y424" s="1"/>
      <c r="Z424" s="1"/>
    </row>
    <row r="425" spans="1:26" ht="39" x14ac:dyDescent="0.15">
      <c r="A425" s="1"/>
      <c r="B425" s="139" t="s">
        <v>34</v>
      </c>
      <c r="C425" s="139" t="s">
        <v>38</v>
      </c>
      <c r="D425" s="139" t="s">
        <v>330</v>
      </c>
      <c r="E425" s="139" t="s">
        <v>331</v>
      </c>
      <c r="F425" s="139" t="s">
        <v>332</v>
      </c>
      <c r="G425" s="139" t="s">
        <v>333</v>
      </c>
      <c r="H425" s="139" t="s">
        <v>318</v>
      </c>
      <c r="I425" s="139" t="s">
        <v>319</v>
      </c>
      <c r="J425" s="1"/>
      <c r="K425" s="1"/>
      <c r="L425" s="1"/>
      <c r="M425" s="1"/>
      <c r="N425" s="1"/>
      <c r="O425" s="1"/>
      <c r="P425" s="1"/>
      <c r="Q425" s="1"/>
      <c r="R425" s="1"/>
      <c r="S425" s="1"/>
      <c r="T425" s="1"/>
      <c r="U425" s="1"/>
      <c r="V425" s="1"/>
      <c r="W425" s="1"/>
      <c r="X425" s="1"/>
      <c r="Y425" s="1"/>
      <c r="Z425" s="1"/>
    </row>
    <row r="426" spans="1:26" ht="13" x14ac:dyDescent="0.15">
      <c r="A426" s="1"/>
      <c r="B426" s="119" t="str">
        <f>'Material Flows'!B97</f>
        <v/>
      </c>
      <c r="C426" s="119" t="str">
        <f>'Material Flows'!C97</f>
        <v/>
      </c>
      <c r="D426" s="119" t="str">
        <f>IF(C426="", "", IF('Social and Environmental'!$H$64="Yes", 'Material Flows'!K97, 0))</f>
        <v/>
      </c>
      <c r="E426" s="140" t="str">
        <f>IF(C426="", "", IF('Social and Environmental'!$H$64="No", 'Material Flows'!K97, 0))</f>
        <v/>
      </c>
      <c r="F426" s="119" t="str">
        <f>IF(C426="", "", IF('Social and Environmental'!$H$69="No", 'Material Flows'!L97, 0))</f>
        <v/>
      </c>
      <c r="G426" s="119" t="str">
        <f>IF(C426="", "", IF('Social and Environmental'!$H$69="Yes", 'Material Flows'!L97, 0))</f>
        <v/>
      </c>
      <c r="H426" s="127" t="str">
        <f t="array" ref="H426">IF('Material Flows'!N97="", "", INDEX($C$399:$C$412, MATCH(B426, $B$399:$B$412, 0)))</f>
        <v/>
      </c>
      <c r="I426" s="127" t="str">
        <f t="array" ref="I426">IF('Material Flows'!N97="", "", INDEX($D$399:$D$412, MATCH(B426, $B$399:$B$412, 0)))</f>
        <v/>
      </c>
      <c r="J426" s="1"/>
      <c r="K426" s="1"/>
      <c r="L426" s="1"/>
      <c r="M426" s="1"/>
      <c r="N426" s="1"/>
      <c r="O426" s="1"/>
      <c r="P426" s="1"/>
      <c r="Q426" s="1"/>
      <c r="R426" s="1"/>
      <c r="S426" s="1"/>
      <c r="T426" s="1"/>
      <c r="U426" s="1"/>
      <c r="V426" s="1"/>
      <c r="W426" s="1"/>
      <c r="X426" s="1"/>
      <c r="Y426" s="1"/>
      <c r="Z426" s="1"/>
    </row>
    <row r="427" spans="1:26" ht="13" x14ac:dyDescent="0.15">
      <c r="A427" s="1"/>
      <c r="B427" s="119" t="str">
        <f>'Material Flows'!B98</f>
        <v/>
      </c>
      <c r="C427" s="119" t="str">
        <f>'Material Flows'!C98</f>
        <v/>
      </c>
      <c r="D427" s="119" t="str">
        <f>IF(C427="", "", IF('Social and Environmental'!$H$64="Yes", 'Material Flows'!K98, 0))</f>
        <v/>
      </c>
      <c r="E427" s="140" t="str">
        <f>IF(C427="", "", IF('Social and Environmental'!$H$64="No", 'Material Flows'!K98, 0))</f>
        <v/>
      </c>
      <c r="F427" s="119" t="str">
        <f>IF(C427="", "", IF('Social and Environmental'!$H$69="No", 'Material Flows'!L98, 0))</f>
        <v/>
      </c>
      <c r="G427" s="119" t="str">
        <f>IF(C427="", "", IF('Social and Environmental'!$H$69="Yes", 'Material Flows'!L98, 0))</f>
        <v/>
      </c>
      <c r="H427" s="127" t="str">
        <f t="array" ref="H427">IF('Material Flows'!N98="", "", INDEX($C$399:$C$412, MATCH(B427, $B$399:$B$412, 0)))</f>
        <v/>
      </c>
      <c r="I427" s="127" t="str">
        <f t="array" ref="I427">IF('Material Flows'!N98="", "", INDEX($D$399:$D$412, MATCH(B427, $B$399:$B$412, 0)))</f>
        <v/>
      </c>
      <c r="J427" s="1"/>
      <c r="K427" s="1"/>
      <c r="L427" s="1"/>
      <c r="M427" s="1"/>
      <c r="N427" s="1"/>
      <c r="O427" s="1"/>
      <c r="P427" s="1"/>
      <c r="Q427" s="1"/>
      <c r="R427" s="1"/>
      <c r="S427" s="1"/>
      <c r="T427" s="1"/>
      <c r="U427" s="1"/>
      <c r="V427" s="1"/>
      <c r="W427" s="1"/>
      <c r="X427" s="1"/>
      <c r="Y427" s="1"/>
      <c r="Z427" s="1"/>
    </row>
    <row r="428" spans="1:26" ht="13" x14ac:dyDescent="0.15">
      <c r="A428" s="1"/>
      <c r="B428" s="119" t="str">
        <f>'Material Flows'!B99</f>
        <v/>
      </c>
      <c r="C428" s="119" t="str">
        <f>'Material Flows'!C99</f>
        <v/>
      </c>
      <c r="D428" s="119" t="str">
        <f>IF(C428="", "", IF('Social and Environmental'!$H$64="Yes", 'Material Flows'!K99, 0))</f>
        <v/>
      </c>
      <c r="E428" s="140" t="str">
        <f>IF(C428="", "", IF('Social and Environmental'!$H$64="No", 'Material Flows'!K99, 0))</f>
        <v/>
      </c>
      <c r="F428" s="119" t="str">
        <f>IF(C428="", "", IF('Social and Environmental'!$H$69="No", 'Material Flows'!L99, 0))</f>
        <v/>
      </c>
      <c r="G428" s="119" t="str">
        <f>IF(C428="", "", IF('Social and Environmental'!$H$69="Yes", 'Material Flows'!L99, 0))</f>
        <v/>
      </c>
      <c r="H428" s="127" t="str">
        <f t="array" ref="H428">IF('Material Flows'!N99="", "", INDEX($C$399:$C$412, MATCH(B428, $B$399:$B$412, 0)))</f>
        <v/>
      </c>
      <c r="I428" s="127" t="str">
        <f t="array" ref="I428">IF('Material Flows'!N99="", "", INDEX($D$399:$D$412, MATCH(B428, $B$399:$B$412, 0)))</f>
        <v/>
      </c>
      <c r="J428" s="1"/>
      <c r="K428" s="1"/>
      <c r="L428" s="1"/>
      <c r="M428" s="1"/>
      <c r="N428" s="1"/>
      <c r="O428" s="1"/>
      <c r="P428" s="1"/>
      <c r="Q428" s="1"/>
      <c r="R428" s="1"/>
      <c r="S428" s="1"/>
      <c r="T428" s="1"/>
      <c r="U428" s="1"/>
      <c r="V428" s="1"/>
      <c r="W428" s="1"/>
      <c r="X428" s="1"/>
      <c r="Y428" s="1"/>
      <c r="Z428" s="1"/>
    </row>
    <row r="429" spans="1:26" ht="13" x14ac:dyDescent="0.15">
      <c r="A429" s="1"/>
      <c r="B429" s="119" t="str">
        <f>'Material Flows'!B100</f>
        <v/>
      </c>
      <c r="C429" s="119" t="str">
        <f>'Material Flows'!C100</f>
        <v/>
      </c>
      <c r="D429" s="119" t="str">
        <f>IF(C429="", "", IF('Social and Environmental'!$H$64="Yes", 'Material Flows'!K100, 0))</f>
        <v/>
      </c>
      <c r="E429" s="140" t="str">
        <f>IF(C429="", "", IF('Social and Environmental'!$H$64="No", 'Material Flows'!K100, 0))</f>
        <v/>
      </c>
      <c r="F429" s="119" t="str">
        <f>IF(C429="", "", IF('Social and Environmental'!$H$69="No", 'Material Flows'!L100, 0))</f>
        <v/>
      </c>
      <c r="G429" s="119" t="str">
        <f>IF(C429="", "", IF('Social and Environmental'!$H$69="Yes", 'Material Flows'!L100, 0))</f>
        <v/>
      </c>
      <c r="H429" s="127" t="str">
        <f t="array" ref="H429">IF('Material Flows'!N100="", "", INDEX($C$399:$C$412, MATCH(B429, $B$399:$B$412, 0)))</f>
        <v/>
      </c>
      <c r="I429" s="127" t="str">
        <f t="array" ref="I429">IF('Material Flows'!N100="", "", INDEX($D$399:$D$412, MATCH(B429, $B$399:$B$412, 0)))</f>
        <v/>
      </c>
      <c r="J429" s="1"/>
      <c r="K429" s="1"/>
      <c r="L429" s="1"/>
      <c r="M429" s="1"/>
      <c r="N429" s="1"/>
      <c r="O429" s="1"/>
      <c r="P429" s="1"/>
      <c r="Q429" s="1"/>
      <c r="R429" s="1"/>
      <c r="S429" s="1"/>
      <c r="T429" s="1"/>
      <c r="U429" s="1"/>
      <c r="V429" s="1"/>
      <c r="W429" s="1"/>
      <c r="X429" s="1"/>
      <c r="Y429" s="1"/>
      <c r="Z429" s="1"/>
    </row>
    <row r="430" spans="1:26" ht="13" x14ac:dyDescent="0.15">
      <c r="A430" s="1"/>
      <c r="B430" s="119" t="str">
        <f>'Material Flows'!B101</f>
        <v/>
      </c>
      <c r="C430" s="119" t="str">
        <f>'Material Flows'!C101</f>
        <v/>
      </c>
      <c r="D430" s="119" t="str">
        <f>IF(C430="", "", IF('Social and Environmental'!$H$64="Yes", 'Material Flows'!K101, 0))</f>
        <v/>
      </c>
      <c r="E430" s="140" t="str">
        <f>IF(C430="", "", IF('Social and Environmental'!$H$64="No", 'Material Flows'!K101, 0))</f>
        <v/>
      </c>
      <c r="F430" s="119" t="str">
        <f>IF(C430="", "", IF('Social and Environmental'!$H$69="No", 'Material Flows'!L101, 0))</f>
        <v/>
      </c>
      <c r="G430" s="119" t="str">
        <f>IF(C430="", "", IF('Social and Environmental'!$H$69="Yes", 'Material Flows'!L101, 0))</f>
        <v/>
      </c>
      <c r="H430" s="127" t="str">
        <f t="array" ref="H430">IF('Material Flows'!N101="", "", INDEX($C$399:$C$412, MATCH(B430, $B$399:$B$412, 0)))</f>
        <v/>
      </c>
      <c r="I430" s="127" t="str">
        <f t="array" ref="I430">IF('Material Flows'!N101="", "", INDEX($D$399:$D$412, MATCH(B430, $B$399:$B$412, 0)))</f>
        <v/>
      </c>
      <c r="J430" s="1"/>
      <c r="K430" s="1"/>
      <c r="L430" s="1"/>
      <c r="M430" s="1"/>
      <c r="N430" s="1"/>
      <c r="O430" s="1"/>
      <c r="P430" s="1"/>
      <c r="Q430" s="1"/>
      <c r="R430" s="1"/>
      <c r="S430" s="1"/>
      <c r="T430" s="1"/>
      <c r="U430" s="1"/>
      <c r="V430" s="1"/>
      <c r="W430" s="1"/>
      <c r="X430" s="1"/>
      <c r="Y430" s="1"/>
      <c r="Z430" s="1"/>
    </row>
    <row r="431" spans="1:26" ht="13" x14ac:dyDescent="0.15">
      <c r="A431" s="1"/>
      <c r="B431" s="119" t="str">
        <f>'Material Flows'!B102</f>
        <v/>
      </c>
      <c r="C431" s="119" t="str">
        <f>'Material Flows'!C102</f>
        <v/>
      </c>
      <c r="D431" s="119" t="str">
        <f>IF(C431="", "", IF('Social and Environmental'!$H$64="Yes", 'Material Flows'!K102, 0))</f>
        <v/>
      </c>
      <c r="E431" s="140" t="str">
        <f>IF(C431="", "", IF('Social and Environmental'!$H$64="No", 'Material Flows'!K102, 0))</f>
        <v/>
      </c>
      <c r="F431" s="119" t="str">
        <f>IF(C431="", "", IF('Social and Environmental'!$H$69="No", 'Material Flows'!L102, 0))</f>
        <v/>
      </c>
      <c r="G431" s="119" t="str">
        <f>IF(C431="", "", IF('Social and Environmental'!$H$69="Yes", 'Material Flows'!L102, 0))</f>
        <v/>
      </c>
      <c r="H431" s="127" t="str">
        <f t="array" ref="H431">IF('Material Flows'!N102="", "", INDEX($C$399:$C$412, MATCH(B431, $B$399:$B$412, 0)))</f>
        <v/>
      </c>
      <c r="I431" s="127" t="str">
        <f t="array" ref="I431">IF('Material Flows'!N102="", "", INDEX($D$399:$D$412, MATCH(B431, $B$399:$B$412, 0)))</f>
        <v/>
      </c>
      <c r="J431" s="1"/>
      <c r="K431" s="1"/>
      <c r="L431" s="1"/>
      <c r="M431" s="1"/>
      <c r="N431" s="1"/>
      <c r="O431" s="1"/>
      <c r="P431" s="1"/>
      <c r="Q431" s="1"/>
      <c r="R431" s="1"/>
      <c r="S431" s="1"/>
      <c r="T431" s="1"/>
      <c r="U431" s="1"/>
      <c r="V431" s="1"/>
      <c r="W431" s="1"/>
      <c r="X431" s="1"/>
      <c r="Y431" s="1"/>
      <c r="Z431" s="1"/>
    </row>
    <row r="432" spans="1:26" ht="13" x14ac:dyDescent="0.15">
      <c r="A432" s="1"/>
      <c r="B432" s="119" t="str">
        <f>'Material Flows'!B103</f>
        <v/>
      </c>
      <c r="C432" s="119" t="str">
        <f>'Material Flows'!C103</f>
        <v/>
      </c>
      <c r="D432" s="119" t="str">
        <f>IF(C432="", "", IF('Social and Environmental'!$H$64="Yes", 'Material Flows'!K103, 0))</f>
        <v/>
      </c>
      <c r="E432" s="140" t="str">
        <f>IF(C432="", "", IF('Social and Environmental'!$H$64="No", 'Material Flows'!K103, 0))</f>
        <v/>
      </c>
      <c r="F432" s="119" t="str">
        <f>IF(C432="", "", IF('Social and Environmental'!$H$69="No", 'Material Flows'!L103, 0))</f>
        <v/>
      </c>
      <c r="G432" s="119" t="str">
        <f>IF(C432="", "", IF('Social and Environmental'!$H$69="Yes", 'Material Flows'!L103, 0))</f>
        <v/>
      </c>
      <c r="H432" s="127" t="str">
        <f t="array" ref="H432">IF('Material Flows'!N103="", "", INDEX($C$399:$C$412, MATCH(B432, $B$399:$B$412, 0)))</f>
        <v/>
      </c>
      <c r="I432" s="127" t="str">
        <f t="array" ref="I432">IF('Material Flows'!N103="", "", INDEX($D$399:$D$412, MATCH(B432, $B$399:$B$412, 0)))</f>
        <v/>
      </c>
      <c r="J432" s="1"/>
      <c r="K432" s="1"/>
      <c r="L432" s="1"/>
      <c r="M432" s="1"/>
      <c r="N432" s="1"/>
      <c r="O432" s="1"/>
      <c r="P432" s="1"/>
      <c r="Q432" s="1"/>
      <c r="R432" s="1"/>
      <c r="S432" s="1"/>
      <c r="T432" s="1"/>
      <c r="U432" s="1"/>
      <c r="V432" s="1"/>
      <c r="W432" s="1"/>
      <c r="X432" s="1"/>
      <c r="Y432" s="1"/>
      <c r="Z432" s="1"/>
    </row>
    <row r="433" spans="1:26" ht="13" x14ac:dyDescent="0.15">
      <c r="A433" s="1"/>
      <c r="B433" s="119" t="str">
        <f>'Material Flows'!B104</f>
        <v/>
      </c>
      <c r="C433" s="119" t="str">
        <f>'Material Flows'!C104</f>
        <v/>
      </c>
      <c r="D433" s="119" t="str">
        <f>IF(C433="", "", IF('Social and Environmental'!$H$64="Yes", 'Material Flows'!K104, 0))</f>
        <v/>
      </c>
      <c r="E433" s="140" t="str">
        <f>IF(C433="", "", IF('Social and Environmental'!$H$64="No", 'Material Flows'!K104, 0))</f>
        <v/>
      </c>
      <c r="F433" s="119" t="str">
        <f>IF(C433="", "", IF('Social and Environmental'!$H$69="No", 'Material Flows'!L104, 0))</f>
        <v/>
      </c>
      <c r="G433" s="119" t="str">
        <f>IF(C433="", "", IF('Social and Environmental'!$H$69="Yes", 'Material Flows'!L104, 0))</f>
        <v/>
      </c>
      <c r="H433" s="127" t="str">
        <f t="array" ref="H433">IF('Material Flows'!N104="", "", INDEX($C$399:$C$412, MATCH(B433, $B$399:$B$412, 0)))</f>
        <v/>
      </c>
      <c r="I433" s="127" t="str">
        <f t="array" ref="I433">IF('Material Flows'!N104="", "", INDEX($D$399:$D$412, MATCH(B433, $B$399:$B$412, 0)))</f>
        <v/>
      </c>
      <c r="J433" s="1"/>
      <c r="K433" s="1"/>
      <c r="L433" s="1"/>
      <c r="M433" s="1"/>
      <c r="N433" s="1"/>
      <c r="O433" s="1"/>
      <c r="P433" s="1"/>
      <c r="Q433" s="1"/>
      <c r="R433" s="1"/>
      <c r="S433" s="1"/>
      <c r="T433" s="1"/>
      <c r="U433" s="1"/>
      <c r="V433" s="1"/>
      <c r="W433" s="1"/>
      <c r="X433" s="1"/>
      <c r="Y433" s="1"/>
      <c r="Z433" s="1"/>
    </row>
    <row r="434" spans="1:26" ht="13" x14ac:dyDescent="0.15">
      <c r="A434" s="1"/>
      <c r="B434" s="119" t="str">
        <f>'Material Flows'!B105</f>
        <v/>
      </c>
      <c r="C434" s="119" t="str">
        <f>'Material Flows'!C105</f>
        <v/>
      </c>
      <c r="D434" s="119" t="str">
        <f>IF(C434="", "", IF('Social and Environmental'!$H$64="Yes", 'Material Flows'!K105, 0))</f>
        <v/>
      </c>
      <c r="E434" s="140" t="str">
        <f>IF(C434="", "", IF('Social and Environmental'!$H$64="No", 'Material Flows'!K105, 0))</f>
        <v/>
      </c>
      <c r="F434" s="119" t="str">
        <f>IF(C434="", "", IF('Social and Environmental'!$H$69="No", 'Material Flows'!L105, 0))</f>
        <v/>
      </c>
      <c r="G434" s="119" t="str">
        <f>IF(C434="", "", IF('Social and Environmental'!$H$69="Yes", 'Material Flows'!L105, 0))</f>
        <v/>
      </c>
      <c r="H434" s="127" t="str">
        <f t="array" ref="H434">IF('Material Flows'!N105="", "", INDEX($C$399:$C$412, MATCH(B434, $B$399:$B$412, 0)))</f>
        <v/>
      </c>
      <c r="I434" s="127" t="str">
        <f t="array" ref="I434">IF('Material Flows'!N105="", "", INDEX($D$399:$D$412, MATCH(B434, $B$399:$B$412, 0)))</f>
        <v/>
      </c>
      <c r="J434" s="1"/>
      <c r="K434" s="1"/>
      <c r="L434" s="1"/>
      <c r="M434" s="1"/>
      <c r="N434" s="1"/>
      <c r="O434" s="1"/>
      <c r="P434" s="1"/>
      <c r="Q434" s="1"/>
      <c r="R434" s="1"/>
      <c r="S434" s="1"/>
      <c r="T434" s="1"/>
      <c r="U434" s="1"/>
      <c r="V434" s="1"/>
      <c r="W434" s="1"/>
      <c r="X434" s="1"/>
      <c r="Y434" s="1"/>
      <c r="Z434" s="1"/>
    </row>
    <row r="435" spans="1:26" ht="13" x14ac:dyDescent="0.15">
      <c r="A435" s="1"/>
      <c r="B435" s="119" t="str">
        <f>'Material Flows'!B106</f>
        <v/>
      </c>
      <c r="C435" s="119" t="str">
        <f>'Material Flows'!C106</f>
        <v/>
      </c>
      <c r="D435" s="119" t="str">
        <f>IF(C435="", "", IF('Social and Environmental'!$H$64="Yes", 'Material Flows'!K106, 0))</f>
        <v/>
      </c>
      <c r="E435" s="140" t="str">
        <f>IF(C435="", "", IF('Social and Environmental'!$H$64="No", 'Material Flows'!K106, 0))</f>
        <v/>
      </c>
      <c r="F435" s="119" t="str">
        <f>IF(C435="", "", IF('Social and Environmental'!$H$69="No", 'Material Flows'!L106, 0))</f>
        <v/>
      </c>
      <c r="G435" s="119" t="str">
        <f>IF(C435="", "", IF('Social and Environmental'!$H$69="Yes", 'Material Flows'!L106, 0))</f>
        <v/>
      </c>
      <c r="H435" s="127" t="str">
        <f t="array" ref="H435">IF('Material Flows'!N106="", "", INDEX($C$399:$C$412, MATCH(B435, $B$399:$B$412, 0)))</f>
        <v/>
      </c>
      <c r="I435" s="127" t="str">
        <f t="array" ref="I435">IF('Material Flows'!N106="", "", INDEX($D$399:$D$412, MATCH(B435, $B$399:$B$412, 0)))</f>
        <v/>
      </c>
      <c r="J435" s="1"/>
      <c r="K435" s="1"/>
      <c r="L435" s="1"/>
      <c r="M435" s="1"/>
      <c r="N435" s="1"/>
      <c r="O435" s="1"/>
      <c r="P435" s="1"/>
      <c r="Q435" s="1"/>
      <c r="R435" s="1"/>
      <c r="S435" s="1"/>
      <c r="T435" s="1"/>
      <c r="U435" s="1"/>
      <c r="V435" s="1"/>
      <c r="W435" s="1"/>
      <c r="X435" s="1"/>
      <c r="Y435" s="1"/>
      <c r="Z435" s="1"/>
    </row>
    <row r="436" spans="1:26" ht="13" x14ac:dyDescent="0.15">
      <c r="A436" s="1"/>
      <c r="B436" s="119" t="str">
        <f>'Material Flows'!B107</f>
        <v/>
      </c>
      <c r="C436" s="119" t="str">
        <f>'Material Flows'!C107</f>
        <v/>
      </c>
      <c r="D436" s="119" t="str">
        <f>IF(C436="", "", IF('Social and Environmental'!$H$64="Yes", 'Material Flows'!K107, 0))</f>
        <v/>
      </c>
      <c r="E436" s="140" t="str">
        <f>IF(C436="", "", IF('Social and Environmental'!$H$64="No", 'Material Flows'!K107, 0))</f>
        <v/>
      </c>
      <c r="F436" s="119" t="str">
        <f>IF(C436="", "", IF('Social and Environmental'!$H$69="No", 'Material Flows'!L107, 0))</f>
        <v/>
      </c>
      <c r="G436" s="119" t="str">
        <f>IF(C436="", "", IF('Social and Environmental'!$H$69="Yes", 'Material Flows'!L107, 0))</f>
        <v/>
      </c>
      <c r="H436" s="127" t="str">
        <f t="array" ref="H436">IF('Material Flows'!N107="", "", INDEX($C$399:$C$412, MATCH(B436, $B$399:$B$412, 0)))</f>
        <v/>
      </c>
      <c r="I436" s="127" t="str">
        <f t="array" ref="I436">IF('Material Flows'!N107="", "", INDEX($D$399:$D$412, MATCH(B436, $B$399:$B$412, 0)))</f>
        <v/>
      </c>
      <c r="J436" s="1"/>
      <c r="K436" s="1"/>
      <c r="L436" s="1"/>
      <c r="M436" s="1"/>
      <c r="N436" s="1"/>
      <c r="O436" s="1"/>
      <c r="P436" s="1"/>
      <c r="Q436" s="1"/>
      <c r="R436" s="1"/>
      <c r="S436" s="1"/>
      <c r="T436" s="1"/>
      <c r="U436" s="1"/>
      <c r="V436" s="1"/>
      <c r="W436" s="1"/>
      <c r="X436" s="1"/>
      <c r="Y436" s="1"/>
      <c r="Z436" s="1"/>
    </row>
    <row r="437" spans="1:26" ht="13" x14ac:dyDescent="0.15">
      <c r="A437" s="1"/>
      <c r="B437" s="119" t="str">
        <f>'Material Flows'!B108</f>
        <v/>
      </c>
      <c r="C437" s="119" t="str">
        <f>'Material Flows'!C108</f>
        <v/>
      </c>
      <c r="D437" s="119" t="str">
        <f>IF(C437="", "", IF('Social and Environmental'!$H$64="Yes", 'Material Flows'!K108, 0))</f>
        <v/>
      </c>
      <c r="E437" s="140" t="str">
        <f>IF(C437="", "", IF('Social and Environmental'!$H$64="No", 'Material Flows'!K108, 0))</f>
        <v/>
      </c>
      <c r="F437" s="119" t="str">
        <f>IF(C437="", "", IF('Social and Environmental'!$H$69="No", 'Material Flows'!L108, 0))</f>
        <v/>
      </c>
      <c r="G437" s="119" t="str">
        <f>IF(C437="", "", IF('Social and Environmental'!$H$69="Yes", 'Material Flows'!L108, 0))</f>
        <v/>
      </c>
      <c r="H437" s="127" t="str">
        <f t="array" ref="H437">IF('Material Flows'!N108="", "", INDEX($C$399:$C$412, MATCH(B437, $B$399:$B$412, 0)))</f>
        <v/>
      </c>
      <c r="I437" s="127" t="str">
        <f t="array" ref="I437">IF('Material Flows'!N108="", "", INDEX($D$399:$D$412, MATCH(B437, $B$399:$B$412, 0)))</f>
        <v/>
      </c>
      <c r="J437" s="1"/>
      <c r="K437" s="1"/>
      <c r="L437" s="1"/>
      <c r="M437" s="1"/>
      <c r="N437" s="1"/>
      <c r="O437" s="1"/>
      <c r="P437" s="1"/>
      <c r="Q437" s="1"/>
      <c r="R437" s="1"/>
      <c r="S437" s="1"/>
      <c r="T437" s="1"/>
      <c r="U437" s="1"/>
      <c r="V437" s="1"/>
      <c r="W437" s="1"/>
      <c r="X437" s="1"/>
      <c r="Y437" s="1"/>
      <c r="Z437" s="1"/>
    </row>
    <row r="438" spans="1:26" ht="13" x14ac:dyDescent="0.15">
      <c r="A438" s="1"/>
      <c r="B438" s="119" t="str">
        <f>'Material Flows'!B109</f>
        <v/>
      </c>
      <c r="C438" s="119" t="str">
        <f>'Material Flows'!C109</f>
        <v/>
      </c>
      <c r="D438" s="119" t="str">
        <f>IF(C438="", "", IF('Social and Environmental'!$H$64="Yes", 'Material Flows'!K109, 0))</f>
        <v/>
      </c>
      <c r="E438" s="140" t="str">
        <f>IF(C438="", "", IF('Social and Environmental'!$H$64="No", 'Material Flows'!K109, 0))</f>
        <v/>
      </c>
      <c r="F438" s="119" t="str">
        <f>IF(C438="", "", IF('Social and Environmental'!$H$69="No", 'Material Flows'!L109, 0))</f>
        <v/>
      </c>
      <c r="G438" s="119" t="str">
        <f>IF(C438="", "", IF('Social and Environmental'!$H$69="Yes", 'Material Flows'!L109, 0))</f>
        <v/>
      </c>
      <c r="H438" s="127" t="str">
        <f t="array" ref="H438">IF('Material Flows'!N109="", "", INDEX($C$399:$C$412, MATCH(B438, $B$399:$B$412, 0)))</f>
        <v/>
      </c>
      <c r="I438" s="127" t="str">
        <f t="array" ref="I438">IF('Material Flows'!N109="", "", INDEX($D$399:$D$412, MATCH(B438, $B$399:$B$412, 0)))</f>
        <v/>
      </c>
      <c r="J438" s="1"/>
      <c r="K438" s="1"/>
      <c r="L438" s="1"/>
      <c r="M438" s="1"/>
      <c r="N438" s="1"/>
      <c r="O438" s="1"/>
      <c r="P438" s="1"/>
      <c r="Q438" s="1"/>
      <c r="R438" s="1"/>
      <c r="S438" s="1"/>
      <c r="T438" s="1"/>
      <c r="U438" s="1"/>
      <c r="V438" s="1"/>
      <c r="W438" s="1"/>
      <c r="X438" s="1"/>
      <c r="Y438" s="1"/>
      <c r="Z438" s="1"/>
    </row>
    <row r="439" spans="1:26" ht="13" x14ac:dyDescent="0.15">
      <c r="A439" s="1"/>
      <c r="B439" s="119" t="str">
        <f>'Material Flows'!B110</f>
        <v/>
      </c>
      <c r="C439" s="119" t="str">
        <f>'Material Flows'!C110</f>
        <v/>
      </c>
      <c r="D439" s="119" t="str">
        <f>IF(C439="", "", IF('Social and Environmental'!$H$64="Yes", 'Material Flows'!K110, 0))</f>
        <v/>
      </c>
      <c r="E439" s="140" t="str">
        <f>IF(C439="", "", IF('Social and Environmental'!$H$64="No", 'Material Flows'!K110, 0))</f>
        <v/>
      </c>
      <c r="F439" s="119" t="str">
        <f>IF(C439="", "", IF('Social and Environmental'!$H$69="No", 'Material Flows'!L110, 0))</f>
        <v/>
      </c>
      <c r="G439" s="119" t="str">
        <f>IF(C439="", "", IF('Social and Environmental'!$H$69="Yes", 'Material Flows'!L110, 0))</f>
        <v/>
      </c>
      <c r="H439" s="127" t="str">
        <f t="array" ref="H439">IF('Material Flows'!N110="", "", INDEX($C$399:$C$412, MATCH(B439, $B$399:$B$412, 0)))</f>
        <v/>
      </c>
      <c r="I439" s="127" t="str">
        <f t="array" ref="I439">IF('Material Flows'!N110="", "", INDEX($D$399:$D$412, MATCH(B439, $B$399:$B$412, 0)))</f>
        <v/>
      </c>
      <c r="J439" s="1"/>
      <c r="K439" s="1"/>
      <c r="L439" s="1"/>
      <c r="M439" s="1"/>
      <c r="N439" s="1"/>
      <c r="O439" s="1"/>
      <c r="P439" s="1"/>
      <c r="Q439" s="1"/>
      <c r="R439" s="1"/>
      <c r="S439" s="1"/>
      <c r="T439" s="1"/>
      <c r="U439" s="1"/>
      <c r="V439" s="1"/>
      <c r="W439" s="1"/>
      <c r="X439" s="1"/>
      <c r="Y439" s="1"/>
      <c r="Z439" s="1"/>
    </row>
    <row r="440" spans="1:26" ht="13" x14ac:dyDescent="0.15">
      <c r="A440" s="1"/>
      <c r="B440" s="119" t="str">
        <f>'Material Flows'!B111</f>
        <v/>
      </c>
      <c r="C440" s="119" t="str">
        <f>'Material Flows'!C111</f>
        <v/>
      </c>
      <c r="D440" s="119" t="str">
        <f>IF(C440="", "", IF('Social and Environmental'!$H$64="Yes", 'Material Flows'!K111, 0))</f>
        <v/>
      </c>
      <c r="E440" s="140" t="str">
        <f>IF(C440="", "", IF('Social and Environmental'!$H$64="No", 'Material Flows'!K111, 0))</f>
        <v/>
      </c>
      <c r="F440" s="119" t="str">
        <f>IF(C440="", "", IF('Social and Environmental'!$H$69="No", 'Material Flows'!L111, 0))</f>
        <v/>
      </c>
      <c r="G440" s="119" t="str">
        <f>IF(C440="", "", IF('Social and Environmental'!$H$69="Yes", 'Material Flows'!L111, 0))</f>
        <v/>
      </c>
      <c r="H440" s="127" t="str">
        <f t="array" ref="H440">IF('Material Flows'!N111="", "", INDEX($C$399:$C$412, MATCH(B440, $B$399:$B$412, 0)))</f>
        <v/>
      </c>
      <c r="I440" s="127" t="str">
        <f t="array" ref="I440">IF('Material Flows'!N111="", "", INDEX($D$399:$D$412, MATCH(B440, $B$399:$B$412, 0)))</f>
        <v/>
      </c>
      <c r="J440" s="1"/>
      <c r="K440" s="1"/>
      <c r="L440" s="1"/>
      <c r="M440" s="1"/>
      <c r="N440" s="1"/>
      <c r="O440" s="1"/>
      <c r="P440" s="1"/>
      <c r="Q440" s="1"/>
      <c r="R440" s="1"/>
      <c r="S440" s="1"/>
      <c r="T440" s="1"/>
      <c r="U440" s="1"/>
      <c r="V440" s="1"/>
      <c r="W440" s="1"/>
      <c r="X440" s="1"/>
      <c r="Y440" s="1"/>
      <c r="Z440" s="1"/>
    </row>
    <row r="441" spans="1:26" ht="13" x14ac:dyDescent="0.15">
      <c r="A441" s="1"/>
      <c r="B441" s="119" t="str">
        <f>'Material Flows'!B112</f>
        <v/>
      </c>
      <c r="C441" s="119" t="str">
        <f>'Material Flows'!C112</f>
        <v/>
      </c>
      <c r="D441" s="119" t="str">
        <f>IF(C441="", "", IF('Social and Environmental'!$H$64="Yes", 'Material Flows'!K112, 0))</f>
        <v/>
      </c>
      <c r="E441" s="140" t="str">
        <f>IF(C441="", "", IF('Social and Environmental'!$H$64="No", 'Material Flows'!K112, 0))</f>
        <v/>
      </c>
      <c r="F441" s="119" t="str">
        <f>IF(C441="", "", IF('Social and Environmental'!$H$69="No", 'Material Flows'!L112, 0))</f>
        <v/>
      </c>
      <c r="G441" s="119" t="str">
        <f>IF(C441="", "", IF('Social and Environmental'!$H$69="Yes", 'Material Flows'!L112, 0))</f>
        <v/>
      </c>
      <c r="H441" s="127" t="str">
        <f t="array" ref="H441">IF('Material Flows'!N112="", "", INDEX($C$399:$C$412, MATCH(B441, $B$399:$B$412, 0)))</f>
        <v/>
      </c>
      <c r="I441" s="127" t="str">
        <f t="array" ref="I441">IF('Material Flows'!N112="", "", INDEX($D$399:$D$412, MATCH(B441, $B$399:$B$412, 0)))</f>
        <v/>
      </c>
      <c r="J441" s="1"/>
      <c r="K441" s="1"/>
      <c r="L441" s="1"/>
      <c r="M441" s="1"/>
      <c r="N441" s="1"/>
      <c r="O441" s="1"/>
      <c r="P441" s="1"/>
      <c r="Q441" s="1"/>
      <c r="R441" s="1"/>
      <c r="S441" s="1"/>
      <c r="T441" s="1"/>
      <c r="U441" s="1"/>
      <c r="V441" s="1"/>
      <c r="W441" s="1"/>
      <c r="X441" s="1"/>
      <c r="Y441" s="1"/>
      <c r="Z441" s="1"/>
    </row>
    <row r="442" spans="1:26" ht="13" x14ac:dyDescent="0.15">
      <c r="A442" s="1"/>
      <c r="B442" s="119" t="str">
        <f>'Material Flows'!B113</f>
        <v/>
      </c>
      <c r="C442" s="119" t="str">
        <f>'Material Flows'!C113</f>
        <v/>
      </c>
      <c r="D442" s="119" t="str">
        <f>IF(C442="", "", IF('Social and Environmental'!$H$64="Yes", 'Material Flows'!K113, 0))</f>
        <v/>
      </c>
      <c r="E442" s="140" t="str">
        <f>IF(C442="", "", IF('Social and Environmental'!$H$64="No", 'Material Flows'!K113, 0))</f>
        <v/>
      </c>
      <c r="F442" s="119" t="str">
        <f>IF(C442="", "", IF('Social and Environmental'!$H$69="No", 'Material Flows'!L113, 0))</f>
        <v/>
      </c>
      <c r="G442" s="119" t="str">
        <f>IF(C442="", "", IF('Social and Environmental'!$H$69="Yes", 'Material Flows'!L113, 0))</f>
        <v/>
      </c>
      <c r="H442" s="127" t="str">
        <f t="array" ref="H442">IF('Material Flows'!N113="", "", INDEX($C$399:$C$412, MATCH(B442, $B$399:$B$412, 0)))</f>
        <v/>
      </c>
      <c r="I442" s="127" t="str">
        <f t="array" ref="I442">IF('Material Flows'!N113="", "", INDEX($D$399:$D$412, MATCH(B442, $B$399:$B$412, 0)))</f>
        <v/>
      </c>
      <c r="J442" s="1"/>
      <c r="K442" s="1"/>
      <c r="L442" s="1"/>
      <c r="M442" s="1"/>
      <c r="N442" s="1"/>
      <c r="O442" s="1"/>
      <c r="P442" s="1"/>
      <c r="Q442" s="1"/>
      <c r="R442" s="1"/>
      <c r="S442" s="1"/>
      <c r="T442" s="1"/>
      <c r="U442" s="1"/>
      <c r="V442" s="1"/>
      <c r="W442" s="1"/>
      <c r="X442" s="1"/>
      <c r="Y442" s="1"/>
      <c r="Z442" s="1"/>
    </row>
    <row r="443" spans="1:26" ht="13" x14ac:dyDescent="0.15">
      <c r="A443" s="1"/>
      <c r="B443" s="119" t="str">
        <f>'Material Flows'!B114</f>
        <v/>
      </c>
      <c r="C443" s="119" t="str">
        <f>'Material Flows'!C114</f>
        <v/>
      </c>
      <c r="D443" s="119" t="str">
        <f>IF(C443="", "", IF('Social and Environmental'!$H$64="Yes", 'Material Flows'!K114, 0))</f>
        <v/>
      </c>
      <c r="E443" s="140" t="str">
        <f>IF(C443="", "", IF('Social and Environmental'!$H$64="No", 'Material Flows'!K114, 0))</f>
        <v/>
      </c>
      <c r="F443" s="119" t="str">
        <f>IF(C443="", "", IF('Social and Environmental'!$H$69="No", 'Material Flows'!L114, 0))</f>
        <v/>
      </c>
      <c r="G443" s="119" t="str">
        <f>IF(C443="", "", IF('Social and Environmental'!$H$69="Yes", 'Material Flows'!L114, 0))</f>
        <v/>
      </c>
      <c r="H443" s="127" t="str">
        <f t="array" ref="H443">IF('Material Flows'!N114="", "", INDEX($C$399:$C$412, MATCH(B443, $B$399:$B$412, 0)))</f>
        <v/>
      </c>
      <c r="I443" s="127" t="str">
        <f t="array" ref="I443">IF('Material Flows'!N114="", "", INDEX($D$399:$D$412, MATCH(B443, $B$399:$B$412, 0)))</f>
        <v/>
      </c>
      <c r="J443" s="1"/>
      <c r="K443" s="1"/>
      <c r="L443" s="1"/>
      <c r="M443" s="1"/>
      <c r="N443" s="1"/>
      <c r="O443" s="1"/>
      <c r="P443" s="1"/>
      <c r="Q443" s="1"/>
      <c r="R443" s="1"/>
      <c r="S443" s="1"/>
      <c r="T443" s="1"/>
      <c r="U443" s="1"/>
      <c r="V443" s="1"/>
      <c r="W443" s="1"/>
      <c r="X443" s="1"/>
      <c r="Y443" s="1"/>
      <c r="Z443" s="1"/>
    </row>
    <row r="444" spans="1:26" ht="13" x14ac:dyDescent="0.15">
      <c r="A444" s="1"/>
      <c r="B444" s="119" t="str">
        <f>'Material Flows'!B115</f>
        <v/>
      </c>
      <c r="C444" s="119" t="str">
        <f>'Material Flows'!C115</f>
        <v/>
      </c>
      <c r="D444" s="119" t="str">
        <f>IF(C444="", "", IF('Social and Environmental'!$H$64="Yes", 'Material Flows'!K115, 0))</f>
        <v/>
      </c>
      <c r="E444" s="140" t="str">
        <f>IF(C444="", "", IF('Social and Environmental'!$H$64="No", 'Material Flows'!K115, 0))</f>
        <v/>
      </c>
      <c r="F444" s="119" t="str">
        <f>IF(C444="", "", IF('Social and Environmental'!$H$69="No", 'Material Flows'!L115, 0))</f>
        <v/>
      </c>
      <c r="G444" s="119" t="str">
        <f>IF(C444="", "", IF('Social and Environmental'!$H$69="Yes", 'Material Flows'!L115, 0))</f>
        <v/>
      </c>
      <c r="H444" s="127" t="str">
        <f t="array" ref="H444">IF('Material Flows'!N115="", "", INDEX($C$399:$C$412, MATCH(B444, $B$399:$B$412, 0)))</f>
        <v/>
      </c>
      <c r="I444" s="127" t="str">
        <f t="array" ref="I444">IF('Material Flows'!N115="", "", INDEX($D$399:$D$412, MATCH(B444, $B$399:$B$412, 0)))</f>
        <v/>
      </c>
      <c r="J444" s="1"/>
      <c r="K444" s="1"/>
      <c r="L444" s="1"/>
      <c r="M444" s="1"/>
      <c r="N444" s="1"/>
      <c r="O444" s="1"/>
      <c r="P444" s="1"/>
      <c r="Q444" s="1"/>
      <c r="R444" s="1"/>
      <c r="S444" s="1"/>
      <c r="T444" s="1"/>
      <c r="U444" s="1"/>
      <c r="V444" s="1"/>
      <c r="W444" s="1"/>
      <c r="X444" s="1"/>
      <c r="Y444" s="1"/>
      <c r="Z444" s="1"/>
    </row>
    <row r="445" spans="1:26" ht="13" x14ac:dyDescent="0.15">
      <c r="A445" s="1"/>
      <c r="B445" s="119" t="str">
        <f>'Material Flows'!B116</f>
        <v/>
      </c>
      <c r="C445" s="119" t="str">
        <f>'Material Flows'!C116</f>
        <v/>
      </c>
      <c r="D445" s="119" t="str">
        <f>IF(C445="", "", IF('Social and Environmental'!$H$64="Yes", 'Material Flows'!K116, 0))</f>
        <v/>
      </c>
      <c r="E445" s="140" t="str">
        <f>IF(C445="", "", IF('Social and Environmental'!$H$64="No", 'Material Flows'!K116, 0))</f>
        <v/>
      </c>
      <c r="F445" s="119" t="str">
        <f>IF(C445="", "", IF('Social and Environmental'!$H$69="No", 'Material Flows'!L116, 0))</f>
        <v/>
      </c>
      <c r="G445" s="119" t="str">
        <f>IF(C445="", "", IF('Social and Environmental'!$H$69="Yes", 'Material Flows'!L116, 0))</f>
        <v/>
      </c>
      <c r="H445" s="127" t="str">
        <f t="array" ref="H445">IF('Material Flows'!N116="", "", INDEX($C$399:$C$412, MATCH(B445, $B$399:$B$412, 0)))</f>
        <v/>
      </c>
      <c r="I445" s="127" t="str">
        <f t="array" ref="I445">IF('Material Flows'!N116="", "", INDEX($D$399:$D$412, MATCH(B445, $B$399:$B$412, 0)))</f>
        <v/>
      </c>
      <c r="J445" s="1"/>
      <c r="K445" s="1"/>
      <c r="L445" s="1"/>
      <c r="M445" s="1"/>
      <c r="N445" s="1"/>
      <c r="O445" s="1"/>
      <c r="P445" s="1"/>
      <c r="Q445" s="1"/>
      <c r="R445" s="1"/>
      <c r="S445" s="1"/>
      <c r="T445" s="1"/>
      <c r="U445" s="1"/>
      <c r="V445" s="1"/>
      <c r="W445" s="1"/>
      <c r="X445" s="1"/>
      <c r="Y445" s="1"/>
      <c r="Z445" s="1"/>
    </row>
    <row r="446" spans="1:26" ht="13" x14ac:dyDescent="0.15">
      <c r="A446" s="1"/>
      <c r="B446" s="119" t="str">
        <f>'Material Flows'!B117</f>
        <v/>
      </c>
      <c r="C446" s="119" t="str">
        <f>'Material Flows'!C117</f>
        <v/>
      </c>
      <c r="D446" s="119" t="str">
        <f>IF(C446="", "", IF('Social and Environmental'!$H$64="Yes", 'Material Flows'!K117, 0))</f>
        <v/>
      </c>
      <c r="E446" s="140" t="str">
        <f>IF(C446="", "", IF('Social and Environmental'!$H$64="No", 'Material Flows'!K117, 0))</f>
        <v/>
      </c>
      <c r="F446" s="119" t="str">
        <f>IF(C446="", "", IF('Social and Environmental'!$H$69="No", 'Material Flows'!L117, 0))</f>
        <v/>
      </c>
      <c r="G446" s="119" t="str">
        <f>IF(C446="", "", IF('Social and Environmental'!$H$69="Yes", 'Material Flows'!L117, 0))</f>
        <v/>
      </c>
      <c r="H446" s="127" t="str">
        <f t="array" ref="H446">IF('Material Flows'!N117="", "", INDEX($C$399:$C$412, MATCH(B446, $B$399:$B$412, 0)))</f>
        <v/>
      </c>
      <c r="I446" s="127" t="str">
        <f t="array" ref="I446">IF('Material Flows'!N117="", "", INDEX($D$399:$D$412, MATCH(B446, $B$399:$B$412, 0)))</f>
        <v/>
      </c>
      <c r="J446" s="1"/>
      <c r="K446" s="1"/>
      <c r="L446" s="1"/>
      <c r="M446" s="1"/>
      <c r="N446" s="1"/>
      <c r="O446" s="1"/>
      <c r="P446" s="1"/>
      <c r="Q446" s="1"/>
      <c r="R446" s="1"/>
      <c r="S446" s="1"/>
      <c r="T446" s="1"/>
      <c r="U446" s="1"/>
      <c r="V446" s="1"/>
      <c r="W446" s="1"/>
      <c r="X446" s="1"/>
      <c r="Y446" s="1"/>
      <c r="Z446" s="1"/>
    </row>
    <row r="447" spans="1:26" ht="13" x14ac:dyDescent="0.15">
      <c r="A447" s="1"/>
      <c r="B447" s="119" t="str">
        <f>'Material Flows'!B118</f>
        <v/>
      </c>
      <c r="C447" s="119" t="str">
        <f>'Material Flows'!C118</f>
        <v/>
      </c>
      <c r="D447" s="119" t="str">
        <f>IF(C447="", "", IF('Social and Environmental'!$H$64="Yes", 'Material Flows'!K118, 0))</f>
        <v/>
      </c>
      <c r="E447" s="140" t="str">
        <f>IF(C447="", "", IF('Social and Environmental'!$H$64="No", 'Material Flows'!K118, 0))</f>
        <v/>
      </c>
      <c r="F447" s="119" t="str">
        <f>IF(C447="", "", IF('Social and Environmental'!$H$69="No", 'Material Flows'!L118, 0))</f>
        <v/>
      </c>
      <c r="G447" s="119" t="str">
        <f>IF(C447="", "", IF('Social and Environmental'!$H$69="Yes", 'Material Flows'!L118, 0))</f>
        <v/>
      </c>
      <c r="H447" s="127" t="str">
        <f t="array" ref="H447">IF('Material Flows'!N118="", "", INDEX($C$399:$C$412, MATCH(B447, $B$399:$B$412, 0)))</f>
        <v/>
      </c>
      <c r="I447" s="127" t="str">
        <f t="array" ref="I447">IF('Material Flows'!N118="", "", INDEX($D$399:$D$412, MATCH(B447, $B$399:$B$412, 0)))</f>
        <v/>
      </c>
      <c r="J447" s="1"/>
      <c r="K447" s="1"/>
      <c r="L447" s="1"/>
      <c r="M447" s="1"/>
      <c r="N447" s="1"/>
      <c r="O447" s="1"/>
      <c r="P447" s="1"/>
      <c r="Q447" s="1"/>
      <c r="R447" s="1"/>
      <c r="S447" s="1"/>
      <c r="T447" s="1"/>
      <c r="U447" s="1"/>
      <c r="V447" s="1"/>
      <c r="W447" s="1"/>
      <c r="X447" s="1"/>
      <c r="Y447" s="1"/>
      <c r="Z447" s="1"/>
    </row>
    <row r="448" spans="1:26" ht="13" x14ac:dyDescent="0.15">
      <c r="A448" s="1"/>
      <c r="B448" s="119" t="str">
        <f>'Material Flows'!B119</f>
        <v/>
      </c>
      <c r="C448" s="119" t="str">
        <f>'Material Flows'!C119</f>
        <v/>
      </c>
      <c r="D448" s="119" t="str">
        <f>IF(C448="", "", IF('Social and Environmental'!$H$64="Yes", 'Material Flows'!K119, 0))</f>
        <v/>
      </c>
      <c r="E448" s="140" t="str">
        <f>IF(C448="", "", IF('Social and Environmental'!$H$64="No", 'Material Flows'!K119, 0))</f>
        <v/>
      </c>
      <c r="F448" s="119" t="str">
        <f>IF(C448="", "", IF('Social and Environmental'!$H$69="No", 'Material Flows'!L119, 0))</f>
        <v/>
      </c>
      <c r="G448" s="119" t="str">
        <f>IF(C448="", "", IF('Social and Environmental'!$H$69="Yes", 'Material Flows'!L119, 0))</f>
        <v/>
      </c>
      <c r="H448" s="127" t="str">
        <f t="array" ref="H448">IF('Material Flows'!N119="", "", INDEX($C$399:$C$412, MATCH(B448, $B$399:$B$412, 0)))</f>
        <v/>
      </c>
      <c r="I448" s="127" t="str">
        <f t="array" ref="I448">IF('Material Flows'!N119="", "", INDEX($D$399:$D$412, MATCH(B448, $B$399:$B$412, 0)))</f>
        <v/>
      </c>
      <c r="J448" s="1"/>
      <c r="K448" s="1"/>
      <c r="L448" s="1"/>
      <c r="M448" s="1"/>
      <c r="N448" s="1"/>
      <c r="O448" s="1"/>
      <c r="P448" s="1"/>
      <c r="Q448" s="1"/>
      <c r="R448" s="1"/>
      <c r="S448" s="1"/>
      <c r="T448" s="1"/>
      <c r="U448" s="1"/>
      <c r="V448" s="1"/>
      <c r="W448" s="1"/>
      <c r="X448" s="1"/>
      <c r="Y448" s="1"/>
      <c r="Z448" s="1"/>
    </row>
    <row r="449" spans="1:26" ht="13" x14ac:dyDescent="0.15">
      <c r="A449" s="1"/>
      <c r="B449" s="119" t="str">
        <f>'Material Flows'!B120</f>
        <v/>
      </c>
      <c r="C449" s="119" t="str">
        <f>'Material Flows'!C120</f>
        <v/>
      </c>
      <c r="D449" s="119" t="str">
        <f>IF(C449="", "", IF('Social and Environmental'!$H$64="Yes", 'Material Flows'!K120, 0))</f>
        <v/>
      </c>
      <c r="E449" s="140" t="str">
        <f>IF(C449="", "", IF('Social and Environmental'!$H$64="No", 'Material Flows'!K120, 0))</f>
        <v/>
      </c>
      <c r="F449" s="119" t="str">
        <f>IF(C449="", "", IF('Social and Environmental'!$H$69="No", 'Material Flows'!L120, 0))</f>
        <v/>
      </c>
      <c r="G449" s="119" t="str">
        <f>IF(C449="", "", IF('Social and Environmental'!$H$69="Yes", 'Material Flows'!L120, 0))</f>
        <v/>
      </c>
      <c r="H449" s="127" t="str">
        <f t="array" ref="H449">IF('Material Flows'!N120="", "", INDEX($C$399:$C$412, MATCH(B449, $B$399:$B$412, 0)))</f>
        <v/>
      </c>
      <c r="I449" s="127" t="str">
        <f t="array" ref="I449">IF('Material Flows'!N120="", "", INDEX($D$399:$D$412, MATCH(B449, $B$399:$B$412, 0)))</f>
        <v/>
      </c>
      <c r="J449" s="1"/>
      <c r="K449" s="1"/>
      <c r="L449" s="1"/>
      <c r="M449" s="1"/>
      <c r="N449" s="1"/>
      <c r="O449" s="1"/>
      <c r="P449" s="1"/>
      <c r="Q449" s="1"/>
      <c r="R449" s="1"/>
      <c r="S449" s="1"/>
      <c r="T449" s="1"/>
      <c r="U449" s="1"/>
      <c r="V449" s="1"/>
      <c r="W449" s="1"/>
      <c r="X449" s="1"/>
      <c r="Y449" s="1"/>
      <c r="Z449" s="1"/>
    </row>
    <row r="450" spans="1:26" ht="13" x14ac:dyDescent="0.15">
      <c r="A450" s="1"/>
      <c r="B450" s="119" t="str">
        <f>'Material Flows'!B121</f>
        <v/>
      </c>
      <c r="C450" s="119" t="str">
        <f>'Material Flows'!C121</f>
        <v/>
      </c>
      <c r="D450" s="119" t="str">
        <f>IF(C450="", "", IF('Social and Environmental'!$H$64="Yes", 'Material Flows'!K121, 0))</f>
        <v/>
      </c>
      <c r="E450" s="140" t="str">
        <f>IF(C450="", "", IF('Social and Environmental'!$H$64="No", 'Material Flows'!K121, 0))</f>
        <v/>
      </c>
      <c r="F450" s="119" t="str">
        <f>IF(C450="", "", IF('Social and Environmental'!$H$69="No", 'Material Flows'!L121, 0))</f>
        <v/>
      </c>
      <c r="G450" s="119" t="str">
        <f>IF(C450="", "", IF('Social and Environmental'!$H$69="Yes", 'Material Flows'!L121, 0))</f>
        <v/>
      </c>
      <c r="H450" s="127" t="str">
        <f t="array" ref="H450">IF('Material Flows'!N121="", "", INDEX($C$399:$C$412, MATCH(B450, $B$399:$B$412, 0)))</f>
        <v/>
      </c>
      <c r="I450" s="127" t="str">
        <f t="array" ref="I450">IF('Material Flows'!N121="", "", INDEX($D$399:$D$412, MATCH(B450, $B$399:$B$412, 0)))</f>
        <v/>
      </c>
      <c r="J450" s="1"/>
      <c r="K450" s="1"/>
      <c r="L450" s="1"/>
      <c r="M450" s="1"/>
      <c r="N450" s="1"/>
      <c r="O450" s="1"/>
      <c r="P450" s="1"/>
      <c r="Q450" s="1"/>
      <c r="R450" s="1"/>
      <c r="S450" s="1"/>
      <c r="T450" s="1"/>
      <c r="U450" s="1"/>
      <c r="V450" s="1"/>
      <c r="W450" s="1"/>
      <c r="X450" s="1"/>
      <c r="Y450" s="1"/>
      <c r="Z450" s="1"/>
    </row>
    <row r="451" spans="1:26" ht="13" x14ac:dyDescent="0.15">
      <c r="A451" s="1"/>
      <c r="B451" s="119" t="str">
        <f>'Material Flows'!B122</f>
        <v/>
      </c>
      <c r="C451" s="119" t="str">
        <f>'Material Flows'!C122</f>
        <v/>
      </c>
      <c r="D451" s="119" t="str">
        <f>IF(C451="", "", IF('Social and Environmental'!$H$64="Yes", 'Material Flows'!K122, 0))</f>
        <v/>
      </c>
      <c r="E451" s="140" t="str">
        <f>IF(C451="", "", IF('Social and Environmental'!$H$64="No", 'Material Flows'!K122, 0))</f>
        <v/>
      </c>
      <c r="F451" s="119" t="str">
        <f>IF(C451="", "", IF('Social and Environmental'!$H$69="No", 'Material Flows'!L122, 0))</f>
        <v/>
      </c>
      <c r="G451" s="119" t="str">
        <f>IF(C451="", "", IF('Social and Environmental'!$H$69="Yes", 'Material Flows'!L122, 0))</f>
        <v/>
      </c>
      <c r="H451" s="127" t="str">
        <f t="array" ref="H451">IF('Material Flows'!N122="", "", INDEX($C$399:$C$412, MATCH(B451, $B$399:$B$412, 0)))</f>
        <v/>
      </c>
      <c r="I451" s="127" t="str">
        <f t="array" ref="I451">IF('Material Flows'!N122="", "", INDEX($D$399:$D$412, MATCH(B451, $B$399:$B$412, 0)))</f>
        <v/>
      </c>
      <c r="J451" s="1"/>
      <c r="K451" s="1"/>
      <c r="L451" s="1"/>
      <c r="M451" s="1"/>
      <c r="N451" s="1"/>
      <c r="O451" s="1"/>
      <c r="P451" s="1"/>
      <c r="Q451" s="1"/>
      <c r="R451" s="1"/>
      <c r="S451" s="1"/>
      <c r="T451" s="1"/>
      <c r="U451" s="1"/>
      <c r="V451" s="1"/>
      <c r="W451" s="1"/>
      <c r="X451" s="1"/>
      <c r="Y451" s="1"/>
      <c r="Z451" s="1"/>
    </row>
    <row r="452" spans="1:26" ht="13" x14ac:dyDescent="0.15">
      <c r="A452" s="1"/>
      <c r="B452" s="119" t="str">
        <f>'Material Flows'!B123</f>
        <v/>
      </c>
      <c r="C452" s="119" t="str">
        <f>'Material Flows'!C123</f>
        <v/>
      </c>
      <c r="D452" s="119" t="str">
        <f>IF(C452="", "", IF('Social and Environmental'!$H$64="Yes", 'Material Flows'!K123, 0))</f>
        <v/>
      </c>
      <c r="E452" s="140" t="str">
        <f>IF(C452="", "", IF('Social and Environmental'!$H$64="No", 'Material Flows'!K123, 0))</f>
        <v/>
      </c>
      <c r="F452" s="119" t="str">
        <f>IF(C452="", "", IF('Social and Environmental'!$H$69="No", 'Material Flows'!L123, 0))</f>
        <v/>
      </c>
      <c r="G452" s="119" t="str">
        <f>IF(C452="", "", IF('Social and Environmental'!$H$69="Yes", 'Material Flows'!L123, 0))</f>
        <v/>
      </c>
      <c r="H452" s="127" t="str">
        <f t="array" ref="H452">IF('Material Flows'!N123="", "", INDEX($C$399:$C$412, MATCH(B452, $B$399:$B$412, 0)))</f>
        <v/>
      </c>
      <c r="I452" s="127" t="str">
        <f t="array" ref="I452">IF('Material Flows'!N123="", "", INDEX($D$399:$D$412, MATCH(B452, $B$399:$B$412, 0)))</f>
        <v/>
      </c>
      <c r="J452" s="1"/>
      <c r="K452" s="1"/>
      <c r="L452" s="1"/>
      <c r="M452" s="1"/>
      <c r="N452" s="1"/>
      <c r="O452" s="1"/>
      <c r="P452" s="1"/>
      <c r="Q452" s="1"/>
      <c r="R452" s="1"/>
      <c r="S452" s="1"/>
      <c r="T452" s="1"/>
      <c r="U452" s="1"/>
      <c r="V452" s="1"/>
      <c r="W452" s="1"/>
      <c r="X452" s="1"/>
      <c r="Y452" s="1"/>
      <c r="Z452" s="1"/>
    </row>
    <row r="453" spans="1:26" ht="13" x14ac:dyDescent="0.15">
      <c r="A453" s="1"/>
      <c r="B453" s="119" t="str">
        <f>'Material Flows'!B124</f>
        <v/>
      </c>
      <c r="C453" s="119" t="str">
        <f>'Material Flows'!C124</f>
        <v/>
      </c>
      <c r="D453" s="119" t="str">
        <f>IF(C453="", "", IF('Social and Environmental'!$H$64="Yes", 'Material Flows'!K124, 0))</f>
        <v/>
      </c>
      <c r="E453" s="140" t="str">
        <f>IF(C453="", "", IF('Social and Environmental'!$H$64="No", 'Material Flows'!K124, 0))</f>
        <v/>
      </c>
      <c r="F453" s="119" t="str">
        <f>IF(C453="", "", IF('Social and Environmental'!$H$69="No", 'Material Flows'!L124, 0))</f>
        <v/>
      </c>
      <c r="G453" s="119" t="str">
        <f>IF(C453="", "", IF('Social and Environmental'!$H$69="Yes", 'Material Flows'!L124, 0))</f>
        <v/>
      </c>
      <c r="H453" s="127" t="str">
        <f t="array" ref="H453">IF('Material Flows'!N124="", "", INDEX($C$399:$C$412, MATCH(B453, $B$399:$B$412, 0)))</f>
        <v/>
      </c>
      <c r="I453" s="127" t="str">
        <f t="array" ref="I453">IF('Material Flows'!N124="", "", INDEX($D$399:$D$412, MATCH(B453, $B$399:$B$412, 0)))</f>
        <v/>
      </c>
      <c r="J453" s="1"/>
      <c r="K453" s="1"/>
      <c r="L453" s="1"/>
      <c r="M453" s="1"/>
      <c r="N453" s="1"/>
      <c r="O453" s="1"/>
      <c r="P453" s="1"/>
      <c r="Q453" s="1"/>
      <c r="R453" s="1"/>
      <c r="S453" s="1"/>
      <c r="T453" s="1"/>
      <c r="U453" s="1"/>
      <c r="V453" s="1"/>
      <c r="W453" s="1"/>
      <c r="X453" s="1"/>
      <c r="Y453" s="1"/>
      <c r="Z453" s="1"/>
    </row>
    <row r="454" spans="1:26" ht="13" x14ac:dyDescent="0.15">
      <c r="A454" s="1"/>
      <c r="B454" s="119" t="str">
        <f>'Material Flows'!B125</f>
        <v/>
      </c>
      <c r="C454" s="119" t="str">
        <f>'Material Flows'!C125</f>
        <v/>
      </c>
      <c r="D454" s="119" t="str">
        <f>IF(C454="", "", IF('Social and Environmental'!$H$64="Yes", 'Material Flows'!K125, 0))</f>
        <v/>
      </c>
      <c r="E454" s="140" t="str">
        <f>IF(C454="", "", IF('Social and Environmental'!$H$64="No", 'Material Flows'!K125, 0))</f>
        <v/>
      </c>
      <c r="F454" s="119" t="str">
        <f>IF(C454="", "", IF('Social and Environmental'!$H$69="No", 'Material Flows'!L125, 0))</f>
        <v/>
      </c>
      <c r="G454" s="119" t="str">
        <f>IF(C454="", "", IF('Social and Environmental'!$H$69="Yes", 'Material Flows'!L125, 0))</f>
        <v/>
      </c>
      <c r="H454" s="127" t="str">
        <f t="array" ref="H454">IF('Material Flows'!N125="", "", INDEX($C$399:$C$412, MATCH(B454, $B$399:$B$412, 0)))</f>
        <v/>
      </c>
      <c r="I454" s="127" t="str">
        <f t="array" ref="I454">IF('Material Flows'!N125="", "", INDEX($D$399:$D$412, MATCH(B454, $B$399:$B$412, 0)))</f>
        <v/>
      </c>
      <c r="J454" s="1"/>
      <c r="K454" s="1"/>
      <c r="L454" s="1"/>
      <c r="M454" s="1"/>
      <c r="N454" s="1"/>
      <c r="O454" s="1"/>
      <c r="P454" s="1"/>
      <c r="Q454" s="1"/>
      <c r="R454" s="1"/>
      <c r="S454" s="1"/>
      <c r="T454" s="1"/>
      <c r="U454" s="1"/>
      <c r="V454" s="1"/>
      <c r="W454" s="1"/>
      <c r="X454" s="1"/>
      <c r="Y454" s="1"/>
      <c r="Z454" s="1"/>
    </row>
    <row r="455" spans="1:26" ht="13" x14ac:dyDescent="0.15">
      <c r="A455" s="1"/>
      <c r="B455" s="119" t="str">
        <f>'Material Flows'!B126</f>
        <v/>
      </c>
      <c r="C455" s="119" t="str">
        <f>'Material Flows'!C126</f>
        <v/>
      </c>
      <c r="D455" s="119" t="str">
        <f>IF(C455="", "", IF('Social and Environmental'!$H$64="Yes", 'Material Flows'!K126, 0))</f>
        <v/>
      </c>
      <c r="E455" s="140" t="str">
        <f>IF(C455="", "", IF('Social and Environmental'!$H$64="No", 'Material Flows'!K126, 0))</f>
        <v/>
      </c>
      <c r="F455" s="119" t="str">
        <f>IF(C455="", "", IF('Social and Environmental'!$H$69="No", 'Material Flows'!L126, 0))</f>
        <v/>
      </c>
      <c r="G455" s="119" t="str">
        <f>IF(C455="", "", IF('Social and Environmental'!$H$69="Yes", 'Material Flows'!L126, 0))</f>
        <v/>
      </c>
      <c r="H455" s="127" t="str">
        <f t="array" ref="H455">IF('Material Flows'!N126="", "", INDEX($C$399:$C$412, MATCH(B455, $B$399:$B$412, 0)))</f>
        <v/>
      </c>
      <c r="I455" s="127" t="str">
        <f t="array" ref="I455">IF('Material Flows'!N126="", "", INDEX($D$399:$D$412, MATCH(B455, $B$399:$B$412, 0)))</f>
        <v/>
      </c>
      <c r="J455" s="1"/>
      <c r="K455" s="1"/>
      <c r="L455" s="1"/>
      <c r="M455" s="1"/>
      <c r="N455" s="1"/>
      <c r="O455" s="1"/>
      <c r="P455" s="1"/>
      <c r="Q455" s="1"/>
      <c r="R455" s="1"/>
      <c r="S455" s="1"/>
      <c r="T455" s="1"/>
      <c r="U455" s="1"/>
      <c r="V455" s="1"/>
      <c r="W455" s="1"/>
      <c r="X455" s="1"/>
      <c r="Y455" s="1"/>
      <c r="Z455" s="1"/>
    </row>
    <row r="456" spans="1:26" ht="13" x14ac:dyDescent="0.15">
      <c r="A456" s="1"/>
      <c r="B456" s="119" t="str">
        <f>'Material Flows'!B127</f>
        <v/>
      </c>
      <c r="C456" s="119" t="str">
        <f>'Material Flows'!C127</f>
        <v/>
      </c>
      <c r="D456" s="119" t="str">
        <f>IF(C456="", "", IF('Social and Environmental'!$H$64="Yes", 'Material Flows'!K127, 0))</f>
        <v/>
      </c>
      <c r="E456" s="140" t="str">
        <f>IF(C456="", "", IF('Social and Environmental'!$H$64="No", 'Material Flows'!K127, 0))</f>
        <v/>
      </c>
      <c r="F456" s="119" t="str">
        <f>IF(C456="", "", IF('Social and Environmental'!$H$69="No", 'Material Flows'!L127, 0))</f>
        <v/>
      </c>
      <c r="G456" s="119" t="str">
        <f>IF(C456="", "", IF('Social and Environmental'!$H$69="Yes", 'Material Flows'!L127, 0))</f>
        <v/>
      </c>
      <c r="H456" s="127" t="str">
        <f t="array" ref="H456">IF('Material Flows'!N127="", "", INDEX($C$399:$C$412, MATCH(B456, $B$399:$B$412, 0)))</f>
        <v/>
      </c>
      <c r="I456" s="127" t="str">
        <f t="array" ref="I456">IF('Material Flows'!N127="", "", INDEX($D$399:$D$412, MATCH(B456, $B$399:$B$412, 0)))</f>
        <v/>
      </c>
      <c r="J456" s="1"/>
      <c r="K456" s="1"/>
      <c r="L456" s="1"/>
      <c r="M456" s="1"/>
      <c r="N456" s="1"/>
      <c r="O456" s="1"/>
      <c r="P456" s="1"/>
      <c r="Q456" s="1"/>
      <c r="R456" s="1"/>
      <c r="S456" s="1"/>
      <c r="T456" s="1"/>
      <c r="U456" s="1"/>
      <c r="V456" s="1"/>
      <c r="W456" s="1"/>
      <c r="X456" s="1"/>
      <c r="Y456" s="1"/>
      <c r="Z456" s="1"/>
    </row>
    <row r="457" spans="1:26" ht="13" x14ac:dyDescent="0.15">
      <c r="A457" s="1"/>
      <c r="B457" s="119" t="str">
        <f>'Material Flows'!B128</f>
        <v/>
      </c>
      <c r="C457" s="119" t="str">
        <f>'Material Flows'!C128</f>
        <v/>
      </c>
      <c r="D457" s="119" t="str">
        <f>IF(C457="", "", IF('Social and Environmental'!$H$64="Yes", 'Material Flows'!K128, 0))</f>
        <v/>
      </c>
      <c r="E457" s="140" t="str">
        <f>IF(C457="", "", IF('Social and Environmental'!$H$64="No", 'Material Flows'!K128, 0))</f>
        <v/>
      </c>
      <c r="F457" s="119" t="str">
        <f>IF(C457="", "", IF('Social and Environmental'!$H$69="No", 'Material Flows'!L128, 0))</f>
        <v/>
      </c>
      <c r="G457" s="119" t="str">
        <f>IF(C457="", "", IF('Social and Environmental'!$H$69="Yes", 'Material Flows'!L128, 0))</f>
        <v/>
      </c>
      <c r="H457" s="127" t="str">
        <f t="array" ref="H457">IF('Material Flows'!N128="", "", INDEX($C$399:$C$412, MATCH(B457, $B$399:$B$412, 0)))</f>
        <v/>
      </c>
      <c r="I457" s="127" t="str">
        <f t="array" ref="I457">IF('Material Flows'!N128="", "", INDEX($D$399:$D$412, MATCH(B457, $B$399:$B$412, 0)))</f>
        <v/>
      </c>
      <c r="J457" s="1"/>
      <c r="K457" s="1"/>
      <c r="L457" s="1"/>
      <c r="M457" s="1"/>
      <c r="N457" s="1"/>
      <c r="O457" s="1"/>
      <c r="P457" s="1"/>
      <c r="Q457" s="1"/>
      <c r="R457" s="1"/>
      <c r="S457" s="1"/>
      <c r="T457" s="1"/>
      <c r="U457" s="1"/>
      <c r="V457" s="1"/>
      <c r="W457" s="1"/>
      <c r="X457" s="1"/>
      <c r="Y457" s="1"/>
      <c r="Z457" s="1"/>
    </row>
    <row r="458" spans="1:26" ht="13" x14ac:dyDescent="0.15">
      <c r="A458" s="1"/>
      <c r="B458" s="119" t="str">
        <f>'Material Flows'!B129</f>
        <v/>
      </c>
      <c r="C458" s="119" t="str">
        <f>'Material Flows'!C129</f>
        <v/>
      </c>
      <c r="D458" s="119" t="str">
        <f>IF(C458="", "", IF('Social and Environmental'!$H$64="Yes", 'Material Flows'!K129, 0))</f>
        <v/>
      </c>
      <c r="E458" s="140" t="str">
        <f>IF(C458="", "", IF('Social and Environmental'!$H$64="No", 'Material Flows'!K129, 0))</f>
        <v/>
      </c>
      <c r="F458" s="119" t="str">
        <f>IF(C458="", "", IF('Social and Environmental'!$H$69="No", 'Material Flows'!L129, 0))</f>
        <v/>
      </c>
      <c r="G458" s="119" t="str">
        <f>IF(C458="", "", IF('Social and Environmental'!$H$69="Yes", 'Material Flows'!L129, 0))</f>
        <v/>
      </c>
      <c r="H458" s="127" t="str">
        <f t="array" ref="H458">IF('Material Flows'!N129="", "", INDEX($C$399:$C$412, MATCH(B458, $B$399:$B$412, 0)))</f>
        <v/>
      </c>
      <c r="I458" s="127" t="str">
        <f t="array" ref="I458">IF('Material Flows'!N129="", "", INDEX($D$399:$D$412, MATCH(B458, $B$399:$B$412, 0)))</f>
        <v/>
      </c>
      <c r="J458" s="1"/>
      <c r="K458" s="1"/>
      <c r="L458" s="1"/>
      <c r="M458" s="1"/>
      <c r="N458" s="1"/>
      <c r="O458" s="1"/>
      <c r="P458" s="1"/>
      <c r="Q458" s="1"/>
      <c r="R458" s="1"/>
      <c r="S458" s="1"/>
      <c r="T458" s="1"/>
      <c r="U458" s="1"/>
      <c r="V458" s="1"/>
      <c r="W458" s="1"/>
      <c r="X458" s="1"/>
      <c r="Y458" s="1"/>
      <c r="Z458" s="1"/>
    </row>
    <row r="459" spans="1:26" ht="13" x14ac:dyDescent="0.15">
      <c r="A459" s="1"/>
      <c r="B459" s="119" t="str">
        <f>'Material Flows'!B130</f>
        <v/>
      </c>
      <c r="C459" s="119" t="str">
        <f>'Material Flows'!C130</f>
        <v/>
      </c>
      <c r="D459" s="119" t="str">
        <f>IF(C459="", "", IF('Social and Environmental'!$H$64="Yes", 'Material Flows'!K130, 0))</f>
        <v/>
      </c>
      <c r="E459" s="140" t="str">
        <f>IF(C459="", "", IF('Social and Environmental'!$H$64="No", 'Material Flows'!K130, 0))</f>
        <v/>
      </c>
      <c r="F459" s="119" t="str">
        <f>IF(C459="", "", IF('Social and Environmental'!$H$69="No", 'Material Flows'!L130, 0))</f>
        <v/>
      </c>
      <c r="G459" s="119" t="str">
        <f>IF(C459="", "", IF('Social and Environmental'!$H$69="Yes", 'Material Flows'!L130, 0))</f>
        <v/>
      </c>
      <c r="H459" s="127" t="str">
        <f t="array" ref="H459">IF('Material Flows'!N130="", "", INDEX($C$399:$C$412, MATCH(B459, $B$399:$B$412, 0)))</f>
        <v/>
      </c>
      <c r="I459" s="127" t="str">
        <f t="array" ref="I459">IF('Material Flows'!N130="", "", INDEX($D$399:$D$412, MATCH(B459, $B$399:$B$412, 0)))</f>
        <v/>
      </c>
      <c r="J459" s="1"/>
      <c r="K459" s="1"/>
      <c r="L459" s="1"/>
      <c r="M459" s="1"/>
      <c r="N459" s="1"/>
      <c r="O459" s="1"/>
      <c r="P459" s="1"/>
      <c r="Q459" s="1"/>
      <c r="R459" s="1"/>
      <c r="S459" s="1"/>
      <c r="T459" s="1"/>
      <c r="U459" s="1"/>
      <c r="V459" s="1"/>
      <c r="W459" s="1"/>
      <c r="X459" s="1"/>
      <c r="Y459" s="1"/>
      <c r="Z459" s="1"/>
    </row>
    <row r="460" spans="1:26" ht="13" x14ac:dyDescent="0.15">
      <c r="A460" s="1"/>
      <c r="B460" s="119" t="str">
        <f>'Material Flows'!B131</f>
        <v/>
      </c>
      <c r="C460" s="119" t="str">
        <f>'Material Flows'!C131</f>
        <v/>
      </c>
      <c r="D460" s="119" t="str">
        <f>IF(C460="", "", IF('Social and Environmental'!$H$64="Yes", 'Material Flows'!K131, 0))</f>
        <v/>
      </c>
      <c r="E460" s="140" t="str">
        <f>IF(C460="", "", IF('Social and Environmental'!$H$64="No", 'Material Flows'!K131, 0))</f>
        <v/>
      </c>
      <c r="F460" s="119" t="str">
        <f>IF(C460="", "", IF('Social and Environmental'!$H$69="No", 'Material Flows'!L131, 0))</f>
        <v/>
      </c>
      <c r="G460" s="119" t="str">
        <f>IF(C460="", "", IF('Social and Environmental'!$H$69="Yes", 'Material Flows'!L131, 0))</f>
        <v/>
      </c>
      <c r="H460" s="127" t="str">
        <f t="array" ref="H460">IF('Material Flows'!N131="", "", INDEX($C$399:$C$412, MATCH(B460, $B$399:$B$412, 0)))</f>
        <v/>
      </c>
      <c r="I460" s="127" t="str">
        <f t="array" ref="I460">IF('Material Flows'!N131="", "", INDEX($D$399:$D$412, MATCH(B460, $B$399:$B$412, 0)))</f>
        <v/>
      </c>
      <c r="J460" s="1"/>
      <c r="K460" s="1"/>
      <c r="L460" s="1"/>
      <c r="M460" s="1"/>
      <c r="N460" s="1"/>
      <c r="O460" s="1"/>
      <c r="P460" s="1"/>
      <c r="Q460" s="1"/>
      <c r="R460" s="1"/>
      <c r="S460" s="1"/>
      <c r="T460" s="1"/>
      <c r="U460" s="1"/>
      <c r="V460" s="1"/>
      <c r="W460" s="1"/>
      <c r="X460" s="1"/>
      <c r="Y460" s="1"/>
      <c r="Z460" s="1"/>
    </row>
    <row r="461" spans="1:26" ht="13" x14ac:dyDescent="0.15">
      <c r="A461" s="1"/>
      <c r="B461" s="119" t="str">
        <f>'Material Flows'!B132</f>
        <v/>
      </c>
      <c r="C461" s="119" t="str">
        <f>'Material Flows'!C132</f>
        <v/>
      </c>
      <c r="D461" s="119" t="str">
        <f>IF(C461="", "", IF('Social and Environmental'!$H$64="Yes", 'Material Flows'!K132, 0))</f>
        <v/>
      </c>
      <c r="E461" s="140" t="str">
        <f>IF(C461="", "", IF('Social and Environmental'!$H$64="No", 'Material Flows'!K132, 0))</f>
        <v/>
      </c>
      <c r="F461" s="119" t="str">
        <f>IF(C461="", "", IF('Social and Environmental'!$H$69="No", 'Material Flows'!L132, 0))</f>
        <v/>
      </c>
      <c r="G461" s="119" t="str">
        <f>IF(C461="", "", IF('Social and Environmental'!$H$69="Yes", 'Material Flows'!L132, 0))</f>
        <v/>
      </c>
      <c r="H461" s="127" t="str">
        <f t="array" ref="H461">IF('Material Flows'!N132="", "", INDEX($C$399:$C$412, MATCH(B461, $B$399:$B$412, 0)))</f>
        <v/>
      </c>
      <c r="I461" s="127" t="str">
        <f t="array" ref="I461">IF('Material Flows'!N132="", "", INDEX($D$399:$D$412, MATCH(B461, $B$399:$B$412, 0)))</f>
        <v/>
      </c>
      <c r="J461" s="1"/>
      <c r="K461" s="1"/>
      <c r="L461" s="1"/>
      <c r="M461" s="1"/>
      <c r="N461" s="1"/>
      <c r="O461" s="1"/>
      <c r="P461" s="1"/>
      <c r="Q461" s="1"/>
      <c r="R461" s="1"/>
      <c r="S461" s="1"/>
      <c r="T461" s="1"/>
      <c r="U461" s="1"/>
      <c r="V461" s="1"/>
      <c r="W461" s="1"/>
      <c r="X461" s="1"/>
      <c r="Y461" s="1"/>
      <c r="Z461" s="1"/>
    </row>
    <row r="462" spans="1:26" ht="13" x14ac:dyDescent="0.15">
      <c r="A462" s="1"/>
      <c r="B462" s="119" t="str">
        <f>'Material Flows'!B133</f>
        <v/>
      </c>
      <c r="C462" s="119" t="str">
        <f>'Material Flows'!C133</f>
        <v/>
      </c>
      <c r="D462" s="119" t="str">
        <f>IF(C462="", "", IF('Social and Environmental'!$H$64="Yes", 'Material Flows'!K133, 0))</f>
        <v/>
      </c>
      <c r="E462" s="140" t="str">
        <f>IF(C462="", "", IF('Social and Environmental'!$H$64="No", 'Material Flows'!K133, 0))</f>
        <v/>
      </c>
      <c r="F462" s="119" t="str">
        <f>IF(C462="", "", IF('Social and Environmental'!$H$69="No", 'Material Flows'!L133, 0))</f>
        <v/>
      </c>
      <c r="G462" s="119" t="str">
        <f>IF(C462="", "", IF('Social and Environmental'!$H$69="Yes", 'Material Flows'!L133, 0))</f>
        <v/>
      </c>
      <c r="H462" s="127" t="str">
        <f t="array" ref="H462">IF('Material Flows'!N133="", "", INDEX($C$399:$C$412, MATCH(B462, $B$399:$B$412, 0)))</f>
        <v/>
      </c>
      <c r="I462" s="127" t="str">
        <f t="array" ref="I462">IF('Material Flows'!N133="", "", INDEX($D$399:$D$412, MATCH(B462, $B$399:$B$412, 0)))</f>
        <v/>
      </c>
      <c r="J462" s="1"/>
      <c r="K462" s="1"/>
      <c r="L462" s="1"/>
      <c r="M462" s="1"/>
      <c r="N462" s="1"/>
      <c r="O462" s="1"/>
      <c r="P462" s="1"/>
      <c r="Q462" s="1"/>
      <c r="R462" s="1"/>
      <c r="S462" s="1"/>
      <c r="T462" s="1"/>
      <c r="U462" s="1"/>
      <c r="V462" s="1"/>
      <c r="W462" s="1"/>
      <c r="X462" s="1"/>
      <c r="Y462" s="1"/>
      <c r="Z462" s="1"/>
    </row>
    <row r="463" spans="1:26" ht="13" x14ac:dyDescent="0.15">
      <c r="A463" s="1"/>
      <c r="B463" s="119" t="str">
        <f>'Material Flows'!B134</f>
        <v/>
      </c>
      <c r="C463" s="119" t="str">
        <f>'Material Flows'!C134</f>
        <v/>
      </c>
      <c r="D463" s="119" t="str">
        <f>IF(C463="", "", IF('Social and Environmental'!$H$64="Yes", 'Material Flows'!K134, 0))</f>
        <v/>
      </c>
      <c r="E463" s="140" t="str">
        <f>IF(C463="", "", IF('Social and Environmental'!$H$64="No", 'Material Flows'!K134, 0))</f>
        <v/>
      </c>
      <c r="F463" s="119" t="str">
        <f>IF(C463="", "", IF('Social and Environmental'!$H$69="No", 'Material Flows'!L134, 0))</f>
        <v/>
      </c>
      <c r="G463" s="119" t="str">
        <f>IF(C463="", "", IF('Social and Environmental'!$H$69="Yes", 'Material Flows'!L134, 0))</f>
        <v/>
      </c>
      <c r="H463" s="127" t="str">
        <f t="array" ref="H463">IF('Material Flows'!N134="", "", INDEX($C$399:$C$412, MATCH(B463, $B$399:$B$412, 0)))</f>
        <v/>
      </c>
      <c r="I463" s="127" t="str">
        <f t="array" ref="I463">IF('Material Flows'!N134="", "", INDEX($D$399:$D$412, MATCH(B463, $B$399:$B$412, 0)))</f>
        <v/>
      </c>
      <c r="J463" s="1"/>
      <c r="K463" s="1"/>
      <c r="L463" s="1"/>
      <c r="M463" s="1"/>
      <c r="N463" s="1"/>
      <c r="O463" s="1"/>
      <c r="P463" s="1"/>
      <c r="Q463" s="1"/>
      <c r="R463" s="1"/>
      <c r="S463" s="1"/>
      <c r="T463" s="1"/>
      <c r="U463" s="1"/>
      <c r="V463" s="1"/>
      <c r="W463" s="1"/>
      <c r="X463" s="1"/>
      <c r="Y463" s="1"/>
      <c r="Z463" s="1"/>
    </row>
    <row r="464" spans="1:26" ht="13" x14ac:dyDescent="0.15">
      <c r="A464" s="1"/>
      <c r="B464" s="1"/>
      <c r="C464" s="1"/>
      <c r="D464" s="123"/>
      <c r="E464" s="121"/>
      <c r="F464" s="124"/>
      <c r="G464" s="121"/>
      <c r="H464" s="141"/>
      <c r="I464" s="1"/>
      <c r="J464" s="1"/>
      <c r="K464" s="1"/>
      <c r="L464" s="1"/>
      <c r="M464" s="1"/>
      <c r="N464" s="1"/>
      <c r="O464" s="1"/>
      <c r="P464" s="1"/>
      <c r="Q464" s="1"/>
      <c r="R464" s="1"/>
      <c r="S464" s="1"/>
      <c r="T464" s="1"/>
      <c r="U464" s="1"/>
      <c r="V464" s="1"/>
      <c r="W464" s="1"/>
      <c r="X464" s="1"/>
      <c r="Y464" s="1"/>
      <c r="Z464" s="1"/>
    </row>
    <row r="465" spans="1:26" ht="13" x14ac:dyDescent="0.15">
      <c r="A465" s="1"/>
      <c r="B465" s="119"/>
      <c r="C465" s="130" t="s">
        <v>334</v>
      </c>
      <c r="D465" s="131" t="s">
        <v>335</v>
      </c>
      <c r="E465" s="131" t="s">
        <v>336</v>
      </c>
      <c r="F465" s="119" t="s">
        <v>337</v>
      </c>
      <c r="G465" s="122"/>
      <c r="H465" s="1"/>
      <c r="I465" s="142"/>
      <c r="J465" s="1"/>
      <c r="K465" s="1"/>
      <c r="L465" s="1"/>
      <c r="M465" s="1"/>
      <c r="N465" s="1"/>
      <c r="O465" s="1"/>
      <c r="P465" s="1"/>
      <c r="Q465" s="1"/>
      <c r="R465" s="1"/>
      <c r="S465" s="1"/>
      <c r="T465" s="1"/>
      <c r="U465" s="1"/>
      <c r="V465" s="1"/>
      <c r="W465" s="1"/>
      <c r="X465" s="1"/>
      <c r="Y465" s="1"/>
      <c r="Z465" s="1"/>
    </row>
    <row r="466" spans="1:26" ht="13" x14ac:dyDescent="0.15">
      <c r="A466" s="1"/>
      <c r="B466" s="143" t="s">
        <v>318</v>
      </c>
      <c r="C466" s="143">
        <f>SUMPRODUCT($H$426:$H$463, D426:D463)</f>
        <v>0</v>
      </c>
      <c r="D466" s="143">
        <f>SUMPRODUCT($H$426:$H$463, E426:E463)</f>
        <v>0</v>
      </c>
      <c r="E466" s="144">
        <f>SUMPRODUCT($H$426:$H$463, F426:F463)</f>
        <v>0</v>
      </c>
      <c r="F466" s="143">
        <f>SUMPRODUCT($H$426:$H$463, G426:G463)</f>
        <v>0</v>
      </c>
      <c r="G466" s="142" t="s">
        <v>338</v>
      </c>
      <c r="H466" s="1"/>
      <c r="I466" s="142"/>
      <c r="J466" s="1"/>
      <c r="K466" s="1"/>
      <c r="L466" s="1"/>
      <c r="M466" s="1"/>
      <c r="N466" s="1"/>
      <c r="O466" s="1"/>
      <c r="P466" s="1"/>
      <c r="Q466" s="1"/>
      <c r="R466" s="1"/>
      <c r="S466" s="1"/>
      <c r="T466" s="1"/>
      <c r="U466" s="1"/>
      <c r="V466" s="1"/>
      <c r="W466" s="1"/>
      <c r="X466" s="1"/>
      <c r="Y466" s="1"/>
      <c r="Z466" s="1"/>
    </row>
    <row r="467" spans="1:26" ht="13" x14ac:dyDescent="0.15">
      <c r="A467" s="1"/>
      <c r="B467" s="143" t="s">
        <v>339</v>
      </c>
      <c r="C467" s="143">
        <f>SUMPRODUCT($I426:$I463, D426:D463, $H426:$H463)</f>
        <v>0</v>
      </c>
      <c r="D467" s="143">
        <f>SUMPRODUCT($I426:$I463, E426:E463, $H426:$H463)</f>
        <v>0</v>
      </c>
      <c r="E467" s="145">
        <f>SUMPRODUCT($I426:$I463, F426:F463, $H426:$H463)</f>
        <v>0</v>
      </c>
      <c r="F467" s="143">
        <f>SUMPRODUCT($I426:$I463, G426:G463, $H426:$H463)</f>
        <v>0</v>
      </c>
      <c r="G467" s="1" t="s">
        <v>340</v>
      </c>
      <c r="H467" s="1"/>
      <c r="I467" s="142"/>
      <c r="J467" s="1"/>
      <c r="K467" s="1"/>
      <c r="L467" s="1"/>
      <c r="M467" s="1"/>
      <c r="N467" s="1"/>
      <c r="O467" s="1"/>
      <c r="P467" s="1"/>
      <c r="Q467" s="1"/>
      <c r="R467" s="1"/>
      <c r="S467" s="1"/>
      <c r="T467" s="1"/>
      <c r="U467" s="1"/>
      <c r="V467" s="1"/>
      <c r="W467" s="1"/>
      <c r="X467" s="1"/>
      <c r="Y467" s="1"/>
      <c r="Z467" s="1"/>
    </row>
    <row r="468" spans="1:26" ht="13" x14ac:dyDescent="0.15">
      <c r="A468" s="1"/>
      <c r="B468" s="143" t="s">
        <v>341</v>
      </c>
      <c r="C468" s="143">
        <f>C466-C467</f>
        <v>0</v>
      </c>
      <c r="D468" s="143">
        <f>D466-D467</f>
        <v>0</v>
      </c>
      <c r="E468" s="145">
        <f>E466-E467</f>
        <v>0</v>
      </c>
      <c r="F468" s="143"/>
      <c r="G468" s="1" t="s">
        <v>342</v>
      </c>
      <c r="H468" s="1"/>
      <c r="I468" s="142"/>
      <c r="J468" s="1"/>
      <c r="K468" s="1"/>
      <c r="L468" s="1"/>
      <c r="M468" s="1"/>
      <c r="N468" s="1"/>
      <c r="O468" s="1"/>
      <c r="P468" s="1"/>
      <c r="Q468" s="1"/>
      <c r="R468" s="1"/>
      <c r="S468" s="1"/>
      <c r="T468" s="1"/>
      <c r="U468" s="1"/>
      <c r="V468" s="1"/>
      <c r="W468" s="1"/>
      <c r="X468" s="1"/>
      <c r="Y468" s="1"/>
      <c r="Z468" s="1"/>
    </row>
    <row r="469" spans="1:26" ht="13" x14ac:dyDescent="0.15">
      <c r="A469" s="1"/>
      <c r="B469" s="143" t="s">
        <v>343</v>
      </c>
      <c r="C469" s="143">
        <f>C468*0.5*1.868</f>
        <v>0</v>
      </c>
      <c r="D469" s="143">
        <f>D468*0.5*1.868</f>
        <v>0</v>
      </c>
      <c r="E469" s="145">
        <f>E468*0.5*1.868</f>
        <v>0</v>
      </c>
      <c r="F469" s="143"/>
      <c r="G469" s="122"/>
      <c r="H469" s="1"/>
      <c r="I469" s="142"/>
      <c r="J469" s="1"/>
      <c r="K469" s="1"/>
      <c r="L469" s="1"/>
      <c r="M469" s="1"/>
      <c r="N469" s="1"/>
      <c r="O469" s="1"/>
      <c r="P469" s="1"/>
      <c r="Q469" s="1"/>
      <c r="R469" s="1"/>
      <c r="S469" s="1"/>
      <c r="T469" s="1"/>
      <c r="U469" s="1"/>
      <c r="V469" s="1"/>
      <c r="W469" s="1"/>
      <c r="X469" s="1"/>
      <c r="Y469" s="1"/>
      <c r="Z469" s="1"/>
    </row>
    <row r="470" spans="1:26" ht="13" x14ac:dyDescent="0.15">
      <c r="A470" s="1"/>
      <c r="B470" s="143" t="s">
        <v>344</v>
      </c>
      <c r="C470" s="143">
        <f>(C469*(1-'Social and Environmental'!H65)*0.9)+(C469*'Social and Environmental'!H65*'Social and Environmental'!H67)</f>
        <v>0</v>
      </c>
      <c r="D470" s="143">
        <f>D469*0.9</f>
        <v>0</v>
      </c>
      <c r="E470" s="145">
        <f>E469</f>
        <v>0</v>
      </c>
      <c r="F470" s="143"/>
      <c r="G470" s="1"/>
      <c r="H470" s="1"/>
      <c r="I470" s="142"/>
      <c r="J470" s="1"/>
      <c r="K470" s="1"/>
      <c r="L470" s="1"/>
      <c r="M470" s="1"/>
      <c r="N470" s="1"/>
      <c r="O470" s="1"/>
      <c r="P470" s="1"/>
      <c r="Q470" s="1"/>
      <c r="R470" s="1"/>
      <c r="S470" s="1"/>
      <c r="T470" s="1"/>
      <c r="U470" s="1"/>
      <c r="V470" s="1"/>
      <c r="W470" s="1"/>
      <c r="X470" s="1"/>
      <c r="Y470" s="1"/>
      <c r="Z470" s="1"/>
    </row>
    <row r="471" spans="1:26" ht="13" x14ac:dyDescent="0.15">
      <c r="A471" s="1"/>
      <c r="B471" s="143" t="s">
        <v>345</v>
      </c>
      <c r="C471" s="143">
        <f>C470*0.55*16/22.4*25</f>
        <v>0</v>
      </c>
      <c r="D471" s="143">
        <f>D470*0.55*16/22.4*25</f>
        <v>0</v>
      </c>
      <c r="E471" s="145">
        <f>E469*0.55*16/22.4*25</f>
        <v>0</v>
      </c>
      <c r="F471" s="143">
        <f>F467*44/12*1000</f>
        <v>0</v>
      </c>
      <c r="G471" s="1"/>
      <c r="H471" s="1"/>
      <c r="I471" s="142"/>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42"/>
      <c r="I472" s="142"/>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42"/>
      <c r="I473" s="142"/>
      <c r="J473" s="1"/>
      <c r="K473" s="1"/>
      <c r="L473" s="1"/>
      <c r="M473" s="1"/>
      <c r="N473" s="1"/>
      <c r="O473" s="1"/>
      <c r="P473" s="1"/>
      <c r="Q473" s="1"/>
      <c r="R473" s="1"/>
      <c r="S473" s="1"/>
      <c r="T473" s="1"/>
      <c r="U473" s="1"/>
      <c r="V473" s="1"/>
      <c r="W473" s="1"/>
      <c r="X473" s="1"/>
      <c r="Y473" s="1"/>
      <c r="Z473" s="1"/>
    </row>
    <row r="474" spans="1:26" ht="13" x14ac:dyDescent="0.15">
      <c r="A474" s="1"/>
      <c r="B474" s="116" t="s">
        <v>462</v>
      </c>
      <c r="C474" s="1"/>
      <c r="D474" s="1"/>
      <c r="E474" s="1"/>
      <c r="F474" s="1"/>
      <c r="G474" s="1"/>
      <c r="H474" s="122"/>
      <c r="I474" s="1"/>
      <c r="J474" s="1"/>
      <c r="K474" s="1"/>
      <c r="L474" s="1"/>
      <c r="M474" s="1"/>
      <c r="N474" s="1"/>
      <c r="O474" s="1"/>
      <c r="P474" s="1"/>
      <c r="Q474" s="1"/>
      <c r="R474" s="1"/>
      <c r="S474" s="1"/>
      <c r="T474" s="1"/>
      <c r="U474" s="1"/>
      <c r="V474" s="1"/>
      <c r="W474" s="1"/>
      <c r="X474" s="1"/>
      <c r="Y474" s="1"/>
      <c r="Z474" s="1"/>
    </row>
    <row r="475" spans="1:26" ht="39" x14ac:dyDescent="0.15">
      <c r="A475" s="1"/>
      <c r="B475" s="139" t="s">
        <v>34</v>
      </c>
      <c r="C475" s="139" t="s">
        <v>38</v>
      </c>
      <c r="D475" s="139" t="s">
        <v>330</v>
      </c>
      <c r="E475" s="139" t="s">
        <v>331</v>
      </c>
      <c r="F475" s="139" t="s">
        <v>332</v>
      </c>
      <c r="G475" s="139" t="s">
        <v>333</v>
      </c>
      <c r="H475" s="139" t="s">
        <v>318</v>
      </c>
      <c r="I475" s="139" t="s">
        <v>319</v>
      </c>
      <c r="J475" s="1"/>
      <c r="K475" s="1"/>
      <c r="L475" s="1"/>
      <c r="M475" s="1"/>
      <c r="N475" s="1"/>
      <c r="O475" s="1"/>
      <c r="P475" s="1"/>
      <c r="Q475" s="1"/>
      <c r="R475" s="1"/>
      <c r="S475" s="1"/>
      <c r="T475" s="1"/>
      <c r="U475" s="1"/>
      <c r="V475" s="1"/>
      <c r="W475" s="1"/>
      <c r="X475" s="1"/>
      <c r="Y475" s="1"/>
      <c r="Z475" s="1"/>
    </row>
    <row r="476" spans="1:26" ht="13" x14ac:dyDescent="0.15">
      <c r="A476" s="1"/>
      <c r="B476" s="119" t="str">
        <f>'Material Flows'!B97</f>
        <v/>
      </c>
      <c r="C476" s="119" t="str">
        <f>'Material Flows'!C97</f>
        <v/>
      </c>
      <c r="D476" s="119" t="str">
        <f>IF(C426="", "", IF('Social and Environmental'!$H$64="Yes", IF('Material Flows'!D$95="Sanitary Landfills", 'Material Flows'!D97, 0)+IF('Material Flows'!E$95="Sanitary Landfills", 'Material Flows'!E97, 0)+IF('Material Flows'!F$95="Sanitary Landfills", 'Material Flows'!F97, 0)+IF('Material Flows'!G$95="Sanitary Landfills", 'Material Flows'!G97, 0)+IF('Material Flows'!H$95="Sanitary Landfills", 'Material Flows'!H97, 0), 0))</f>
        <v/>
      </c>
      <c r="E476" s="140" t="str">
        <f>IF(C426="", "", IF('Social and Environmental'!$H$64="No", IF('Material Flows'!D$95="Sanitary Landfills", 'Material Flows'!D97, 0)+IF('Material Flows'!E$95="Sanitary Landfills", 'Material Flows'!E97, 0)+IF('Material Flows'!F$95="Sanitary Landfills", 'Material Flows'!F97, 0)+IF('Material Flows'!G$95="Sanitary Landfills", 'Material Flows'!G97, 0)+IF('Material Flows'!H$95="Sanitary Landfills", 'Material Flows'!H97, 0), 0))</f>
        <v/>
      </c>
      <c r="F476" s="119" t="str">
        <f>IF(C426="", "", IF('Social and Environmental'!$H$69="No", IF('Material Flows'!D$95="Uncontrolled Dumps", 'Material Flows'!D97, 0)+IF('Material Flows'!E$95="Uncontrolled Dumps", 'Material Flows'!E97, 0)+IF('Material Flows'!F$95="Uncontrolled Dumps", 'Material Flows'!F97, 0)+IF('Material Flows'!G$95="Uncontrolled Dumps", 'Material Flows'!G97, 0)+IF('Material Flows'!H$95="Uncontrolled Dumps", 'Material Flows'!H97, 0), 0))</f>
        <v/>
      </c>
      <c r="G476" s="119" t="str">
        <f>IF(C426="", "", IF('Social and Environmental'!$H$69="Yes", IF('Material Flows'!D$95="Uncontrolled Dumps", 'Material Flows'!D97, 0)+IF('Material Flows'!E$95="Uncontrolled Dumps", 'Material Flows'!E97, 0)+IF('Material Flows'!F$95="Uncontrolled Dumps", 'Material Flows'!F97, 0)+IF('Material Flows'!G$95="Uncontrolled Dumps", 'Material Flows'!G97, 0)+IF('Material Flows'!H$95="Uncontrolled Dumps", 'Material Flows'!H97, 0), 0))</f>
        <v/>
      </c>
      <c r="H476" s="127" t="str">
        <f>IF('Material Flows'!N97="", "", INDEX($C$399:$C$412, MATCH(B476, $B$399:$B$412, 0)))</f>
        <v/>
      </c>
      <c r="I476" s="127" t="str">
        <f>IF('Material Flows'!N97="", "", INDEX($D$399:$D$412, MATCH(B476, $B$399:$B$412, 0)))</f>
        <v/>
      </c>
      <c r="J476" s="1"/>
      <c r="K476" s="1"/>
      <c r="L476" s="1"/>
      <c r="M476" s="1"/>
      <c r="N476" s="1"/>
      <c r="O476" s="1"/>
      <c r="P476" s="1"/>
      <c r="Q476" s="1"/>
      <c r="R476" s="1"/>
      <c r="S476" s="1"/>
      <c r="T476" s="1"/>
      <c r="U476" s="1"/>
      <c r="V476" s="1"/>
      <c r="W476" s="1"/>
      <c r="X476" s="1"/>
      <c r="Y476" s="1"/>
      <c r="Z476" s="1"/>
    </row>
    <row r="477" spans="1:26" ht="13" x14ac:dyDescent="0.15">
      <c r="A477" s="1"/>
      <c r="B477" s="119" t="str">
        <f>'Material Flows'!B98</f>
        <v/>
      </c>
      <c r="C477" s="119" t="str">
        <f>'Material Flows'!C98</f>
        <v/>
      </c>
      <c r="D477" s="119" t="str">
        <f>IF(C427="", "", IF('Social and Environmental'!$H$64="Yes", IF('Material Flows'!D$95="Sanitary Landfills", 'Material Flows'!D98, 0)+IF('Material Flows'!E$95="Sanitary Landfills", 'Material Flows'!E98, 0)+IF('Material Flows'!F$95="Sanitary Landfills", 'Material Flows'!F98, 0)+IF('Material Flows'!G$95="Sanitary Landfills", 'Material Flows'!G98, 0)+IF('Material Flows'!H$95="Sanitary Landfills", 'Material Flows'!H98, 0), 0))</f>
        <v/>
      </c>
      <c r="E477" s="140" t="str">
        <f>IF(C427="", "", IF('Social and Environmental'!$H$64="No", IF('Material Flows'!D$95="Sanitary Landfills", 'Material Flows'!D98, 0)+IF('Material Flows'!E$95="Sanitary Landfills", 'Material Flows'!E98, 0)+IF('Material Flows'!F$95="Sanitary Landfills", 'Material Flows'!F98, 0)+IF('Material Flows'!G$95="Sanitary Landfills", 'Material Flows'!G98, 0)+IF('Material Flows'!H$95="Sanitary Landfills", 'Material Flows'!H98, 0), 0))</f>
        <v/>
      </c>
      <c r="F477" s="119" t="str">
        <f>IF(C427="", "", IF('Social and Environmental'!$H$69="No", IF('Material Flows'!D$95="Uncontrolled Dumps", 'Material Flows'!D98, 0)+IF('Material Flows'!E$95="Uncontrolled Dumps", 'Material Flows'!E98, 0)+IF('Material Flows'!F$95="Uncontrolled Dumps", 'Material Flows'!F98, 0)+IF('Material Flows'!G$95="Uncontrolled Dumps", 'Material Flows'!G98, 0)+IF('Material Flows'!H$95="Uncontrolled Dumps", 'Material Flows'!H98, 0), 0))</f>
        <v/>
      </c>
      <c r="G477" s="119" t="str">
        <f>IF(C427="", "", IF('Social and Environmental'!$H$69="Yes", IF('Material Flows'!D$95="Uncontrolled Dumps", 'Material Flows'!D98, 0)+IF('Material Flows'!E$95="Uncontrolled Dumps", 'Material Flows'!E98, 0)+IF('Material Flows'!F$95="Uncontrolled Dumps", 'Material Flows'!F98, 0)+IF('Material Flows'!G$95="Uncontrolled Dumps", 'Material Flows'!G98, 0)+IF('Material Flows'!H$95="Uncontrolled Dumps", 'Material Flows'!H98, 0), 0))</f>
        <v/>
      </c>
      <c r="H477" s="127" t="str">
        <f>IF('Material Flows'!N98="", "", INDEX($C$399:$C$412, MATCH(B477, $B$399:$B$412, 0)))</f>
        <v/>
      </c>
      <c r="I477" s="127" t="str">
        <f>IF('Material Flows'!N98="", "", INDEX($D$399:$D$412, MATCH(B477, $B$399:$B$412, 0)))</f>
        <v/>
      </c>
      <c r="J477" s="1"/>
      <c r="K477" s="1"/>
      <c r="L477" s="1"/>
      <c r="M477" s="1"/>
      <c r="N477" s="1"/>
      <c r="O477" s="1"/>
      <c r="P477" s="1"/>
      <c r="Q477" s="1"/>
      <c r="R477" s="1"/>
      <c r="S477" s="1"/>
      <c r="T477" s="1"/>
      <c r="U477" s="1"/>
      <c r="V477" s="1"/>
      <c r="W477" s="1"/>
      <c r="X477" s="1"/>
      <c r="Y477" s="1"/>
      <c r="Z477" s="1"/>
    </row>
    <row r="478" spans="1:26" ht="13" x14ac:dyDescent="0.15">
      <c r="A478" s="1"/>
      <c r="B478" s="119" t="str">
        <f>'Material Flows'!B99</f>
        <v/>
      </c>
      <c r="C478" s="119" t="str">
        <f>'Material Flows'!C99</f>
        <v/>
      </c>
      <c r="D478" s="119" t="str">
        <f>IF(C428="", "", IF('Social and Environmental'!$H$64="Yes", IF('Material Flows'!D$95="Sanitary Landfills", 'Material Flows'!D99, 0)+IF('Material Flows'!E$95="Sanitary Landfills", 'Material Flows'!E99, 0)+IF('Material Flows'!F$95="Sanitary Landfills", 'Material Flows'!F99, 0)+IF('Material Flows'!G$95="Sanitary Landfills", 'Material Flows'!G99, 0)+IF('Material Flows'!H$95="Sanitary Landfills", 'Material Flows'!H99, 0), 0))</f>
        <v/>
      </c>
      <c r="E478" s="140" t="str">
        <f>IF(C428="", "", IF('Social and Environmental'!$H$64="No", IF('Material Flows'!D$95="Sanitary Landfills", 'Material Flows'!D99, 0)+IF('Material Flows'!E$95="Sanitary Landfills", 'Material Flows'!E99, 0)+IF('Material Flows'!F$95="Sanitary Landfills", 'Material Flows'!F99, 0)+IF('Material Flows'!G$95="Sanitary Landfills", 'Material Flows'!G99, 0)+IF('Material Flows'!H$95="Sanitary Landfills", 'Material Flows'!H99, 0), 0))</f>
        <v/>
      </c>
      <c r="F478" s="119" t="str">
        <f>IF(C428="", "", IF('Social and Environmental'!$H$69="No", IF('Material Flows'!D$95="Uncontrolled Dumps", 'Material Flows'!D99, 0)+IF('Material Flows'!E$95="Uncontrolled Dumps", 'Material Flows'!E99, 0)+IF('Material Flows'!F$95="Uncontrolled Dumps", 'Material Flows'!F99, 0)+IF('Material Flows'!G$95="Uncontrolled Dumps", 'Material Flows'!G99, 0)+IF('Material Flows'!H$95="Uncontrolled Dumps", 'Material Flows'!H99, 0), 0))</f>
        <v/>
      </c>
      <c r="G478" s="119" t="str">
        <f>IF(C428="", "", IF('Social and Environmental'!$H$69="Yes", IF('Material Flows'!D$95="Uncontrolled Dumps", 'Material Flows'!D99, 0)+IF('Material Flows'!E$95="Uncontrolled Dumps", 'Material Flows'!E99, 0)+IF('Material Flows'!F$95="Uncontrolled Dumps", 'Material Flows'!F99, 0)+IF('Material Flows'!G$95="Uncontrolled Dumps", 'Material Flows'!G99, 0)+IF('Material Flows'!H$95="Uncontrolled Dumps", 'Material Flows'!H99, 0), 0))</f>
        <v/>
      </c>
      <c r="H478" s="127" t="str">
        <f>IF('Material Flows'!N99="", "", INDEX($C$399:$C$412, MATCH(B478, $B$399:$B$412, 0)))</f>
        <v/>
      </c>
      <c r="I478" s="127" t="str">
        <f>IF('Material Flows'!N99="", "", INDEX($D$399:$D$412, MATCH(B478, $B$399:$B$412, 0)))</f>
        <v/>
      </c>
      <c r="J478" s="1"/>
      <c r="K478" s="1"/>
      <c r="L478" s="1"/>
      <c r="M478" s="1"/>
      <c r="N478" s="1"/>
      <c r="O478" s="1"/>
      <c r="P478" s="1"/>
      <c r="Q478" s="1"/>
      <c r="R478" s="1"/>
      <c r="S478" s="1"/>
      <c r="T478" s="1"/>
      <c r="U478" s="1"/>
      <c r="V478" s="1"/>
      <c r="W478" s="1"/>
      <c r="X478" s="1"/>
      <c r="Y478" s="1"/>
      <c r="Z478" s="1"/>
    </row>
    <row r="479" spans="1:26" ht="13" x14ac:dyDescent="0.15">
      <c r="A479" s="1"/>
      <c r="B479" s="119" t="str">
        <f>'Material Flows'!B100</f>
        <v/>
      </c>
      <c r="C479" s="119" t="str">
        <f>'Material Flows'!C100</f>
        <v/>
      </c>
      <c r="D479" s="119" t="str">
        <f>IF(C429="", "", IF('Social and Environmental'!$H$64="Yes", IF('Material Flows'!D$95="Sanitary Landfills", 'Material Flows'!D100, 0)+IF('Material Flows'!E$95="Sanitary Landfills", 'Material Flows'!E100, 0)+IF('Material Flows'!F$95="Sanitary Landfills", 'Material Flows'!F100, 0)+IF('Material Flows'!G$95="Sanitary Landfills", 'Material Flows'!G100, 0)+IF('Material Flows'!H$95="Sanitary Landfills", 'Material Flows'!H100, 0), 0))</f>
        <v/>
      </c>
      <c r="E479" s="140" t="str">
        <f>IF(C429="", "", IF('Social and Environmental'!$H$64="No", IF('Material Flows'!D$95="Sanitary Landfills", 'Material Flows'!D100, 0)+IF('Material Flows'!E$95="Sanitary Landfills", 'Material Flows'!E100, 0)+IF('Material Flows'!F$95="Sanitary Landfills", 'Material Flows'!F100, 0)+IF('Material Flows'!G$95="Sanitary Landfills", 'Material Flows'!G100, 0)+IF('Material Flows'!H$95="Sanitary Landfills", 'Material Flows'!H100, 0), 0))</f>
        <v/>
      </c>
      <c r="F479" s="119" t="str">
        <f>IF(C429="", "", IF('Social and Environmental'!$H$69="No", IF('Material Flows'!D$95="Uncontrolled Dumps", 'Material Flows'!D100, 0)+IF('Material Flows'!E$95="Uncontrolled Dumps", 'Material Flows'!E100, 0)+IF('Material Flows'!F$95="Uncontrolled Dumps", 'Material Flows'!F100, 0)+IF('Material Flows'!G$95="Uncontrolled Dumps", 'Material Flows'!G100, 0)+IF('Material Flows'!H$95="Uncontrolled Dumps", 'Material Flows'!H100, 0), 0))</f>
        <v/>
      </c>
      <c r="G479" s="119" t="str">
        <f>IF(C429="", "", IF('Social and Environmental'!$H$69="Yes", IF('Material Flows'!D$95="Uncontrolled Dumps", 'Material Flows'!D100, 0)+IF('Material Flows'!E$95="Uncontrolled Dumps", 'Material Flows'!E100, 0)+IF('Material Flows'!F$95="Uncontrolled Dumps", 'Material Flows'!F100, 0)+IF('Material Flows'!G$95="Uncontrolled Dumps", 'Material Flows'!G100, 0)+IF('Material Flows'!H$95="Uncontrolled Dumps", 'Material Flows'!H100, 0), 0))</f>
        <v/>
      </c>
      <c r="H479" s="127" t="str">
        <f>IF('Material Flows'!N100="", "", INDEX($C$399:$C$412, MATCH(B479, $B$399:$B$412, 0)))</f>
        <v/>
      </c>
      <c r="I479" s="127" t="str">
        <f>IF('Material Flows'!N100="", "", INDEX($D$399:$D$412, MATCH(B479, $B$399:$B$412, 0)))</f>
        <v/>
      </c>
      <c r="J479" s="1"/>
      <c r="K479" s="1"/>
      <c r="L479" s="1"/>
      <c r="M479" s="1"/>
      <c r="N479" s="1"/>
      <c r="O479" s="1"/>
      <c r="P479" s="1"/>
      <c r="Q479" s="1"/>
      <c r="R479" s="1"/>
      <c r="S479" s="1"/>
      <c r="T479" s="1"/>
      <c r="U479" s="1"/>
      <c r="V479" s="1"/>
      <c r="W479" s="1"/>
      <c r="X479" s="1"/>
      <c r="Y479" s="1"/>
      <c r="Z479" s="1"/>
    </row>
    <row r="480" spans="1:26" ht="13" x14ac:dyDescent="0.15">
      <c r="A480" s="1"/>
      <c r="B480" s="119" t="str">
        <f>'Material Flows'!B101</f>
        <v/>
      </c>
      <c r="C480" s="119" t="str">
        <f>'Material Flows'!C101</f>
        <v/>
      </c>
      <c r="D480" s="119" t="str">
        <f>IF(C430="", "", IF('Social and Environmental'!$H$64="Yes", IF('Material Flows'!D$95="Sanitary Landfills", 'Material Flows'!D101, 0)+IF('Material Flows'!E$95="Sanitary Landfills", 'Material Flows'!E101, 0)+IF('Material Flows'!F$95="Sanitary Landfills", 'Material Flows'!F101, 0)+IF('Material Flows'!G$95="Sanitary Landfills", 'Material Flows'!G101, 0)+IF('Material Flows'!H$95="Sanitary Landfills", 'Material Flows'!H101, 0), 0))</f>
        <v/>
      </c>
      <c r="E480" s="140" t="str">
        <f>IF(C430="", "", IF('Social and Environmental'!$H$64="No", IF('Material Flows'!D$95="Sanitary Landfills", 'Material Flows'!D101, 0)+IF('Material Flows'!E$95="Sanitary Landfills", 'Material Flows'!E101, 0)+IF('Material Flows'!F$95="Sanitary Landfills", 'Material Flows'!F101, 0)+IF('Material Flows'!G$95="Sanitary Landfills", 'Material Flows'!G101, 0)+IF('Material Flows'!H$95="Sanitary Landfills", 'Material Flows'!H101, 0), 0))</f>
        <v/>
      </c>
      <c r="F480" s="119" t="str">
        <f>IF(C430="", "", IF('Social and Environmental'!$H$69="No", IF('Material Flows'!D$95="Uncontrolled Dumps", 'Material Flows'!D101, 0)+IF('Material Flows'!E$95="Uncontrolled Dumps", 'Material Flows'!E101, 0)+IF('Material Flows'!F$95="Uncontrolled Dumps", 'Material Flows'!F101, 0)+IF('Material Flows'!G$95="Uncontrolled Dumps", 'Material Flows'!G101, 0)+IF('Material Flows'!H$95="Uncontrolled Dumps", 'Material Flows'!H101, 0), 0))</f>
        <v/>
      </c>
      <c r="G480" s="119" t="str">
        <f>IF(C430="", "", IF('Social and Environmental'!$H$69="Yes", IF('Material Flows'!D$95="Uncontrolled Dumps", 'Material Flows'!D101, 0)+IF('Material Flows'!E$95="Uncontrolled Dumps", 'Material Flows'!E101, 0)+IF('Material Flows'!F$95="Uncontrolled Dumps", 'Material Flows'!F101, 0)+IF('Material Flows'!G$95="Uncontrolled Dumps", 'Material Flows'!G101, 0)+IF('Material Flows'!H$95="Uncontrolled Dumps", 'Material Flows'!H101, 0), 0))</f>
        <v/>
      </c>
      <c r="H480" s="127" t="str">
        <f>IF('Material Flows'!N101="", "", INDEX($C$399:$C$412, MATCH(B480, $B$399:$B$412, 0)))</f>
        <v/>
      </c>
      <c r="I480" s="127" t="str">
        <f>IF('Material Flows'!N101="", "", INDEX($D$399:$D$412, MATCH(B480, $B$399:$B$412, 0)))</f>
        <v/>
      </c>
      <c r="J480" s="1"/>
      <c r="K480" s="1"/>
      <c r="L480" s="1"/>
      <c r="M480" s="1"/>
      <c r="N480" s="1"/>
      <c r="O480" s="1"/>
      <c r="P480" s="1"/>
      <c r="Q480" s="1"/>
      <c r="R480" s="1"/>
      <c r="S480" s="1"/>
      <c r="T480" s="1"/>
      <c r="U480" s="1"/>
      <c r="V480" s="1"/>
      <c r="W480" s="1"/>
      <c r="X480" s="1"/>
      <c r="Y480" s="1"/>
      <c r="Z480" s="1"/>
    </row>
    <row r="481" spans="1:26" ht="13" x14ac:dyDescent="0.15">
      <c r="A481" s="1"/>
      <c r="B481" s="119" t="str">
        <f>'Material Flows'!B102</f>
        <v/>
      </c>
      <c r="C481" s="119" t="str">
        <f>'Material Flows'!C102</f>
        <v/>
      </c>
      <c r="D481" s="119" t="str">
        <f>IF(C431="", "", IF('Social and Environmental'!$H$64="Yes", IF('Material Flows'!D$95="Sanitary Landfills", 'Material Flows'!D102, 0)+IF('Material Flows'!E$95="Sanitary Landfills", 'Material Flows'!E102, 0)+IF('Material Flows'!F$95="Sanitary Landfills", 'Material Flows'!F102, 0)+IF('Material Flows'!G$95="Sanitary Landfills", 'Material Flows'!G102, 0)+IF('Material Flows'!H$95="Sanitary Landfills", 'Material Flows'!H102, 0), 0))</f>
        <v/>
      </c>
      <c r="E481" s="140" t="str">
        <f>IF(C431="", "", IF('Social and Environmental'!$H$64="No", IF('Material Flows'!D$95="Sanitary Landfills", 'Material Flows'!D102, 0)+IF('Material Flows'!E$95="Sanitary Landfills", 'Material Flows'!E102, 0)+IF('Material Flows'!F$95="Sanitary Landfills", 'Material Flows'!F102, 0)+IF('Material Flows'!G$95="Sanitary Landfills", 'Material Flows'!G102, 0)+IF('Material Flows'!H$95="Sanitary Landfills", 'Material Flows'!H102, 0), 0))</f>
        <v/>
      </c>
      <c r="F481" s="119" t="str">
        <f>IF(C431="", "", IF('Social and Environmental'!$H$69="No", IF('Material Flows'!D$95="Uncontrolled Dumps", 'Material Flows'!D102, 0)+IF('Material Flows'!E$95="Uncontrolled Dumps", 'Material Flows'!E102, 0)+IF('Material Flows'!F$95="Uncontrolled Dumps", 'Material Flows'!F102, 0)+IF('Material Flows'!G$95="Uncontrolled Dumps", 'Material Flows'!G102, 0)+IF('Material Flows'!H$95="Uncontrolled Dumps", 'Material Flows'!H102, 0), 0))</f>
        <v/>
      </c>
      <c r="G481" s="119" t="str">
        <f>IF(C431="", "", IF('Social and Environmental'!$H$69="Yes", IF('Material Flows'!D$95="Uncontrolled Dumps", 'Material Flows'!D102, 0)+IF('Material Flows'!E$95="Uncontrolled Dumps", 'Material Flows'!E102, 0)+IF('Material Flows'!F$95="Uncontrolled Dumps", 'Material Flows'!F102, 0)+IF('Material Flows'!G$95="Uncontrolled Dumps", 'Material Flows'!G102, 0)+IF('Material Flows'!H$95="Uncontrolled Dumps", 'Material Flows'!H102, 0), 0))</f>
        <v/>
      </c>
      <c r="H481" s="127" t="str">
        <f>IF('Material Flows'!N102="", "", INDEX($C$399:$C$412, MATCH(B481, $B$399:$B$412, 0)))</f>
        <v/>
      </c>
      <c r="I481" s="127" t="str">
        <f>IF('Material Flows'!N102="", "", INDEX($D$399:$D$412, MATCH(B481, $B$399:$B$412, 0)))</f>
        <v/>
      </c>
      <c r="J481" s="1"/>
      <c r="K481" s="1"/>
      <c r="L481" s="1"/>
      <c r="M481" s="1"/>
      <c r="N481" s="1"/>
      <c r="O481" s="1"/>
      <c r="P481" s="1"/>
      <c r="Q481" s="1"/>
      <c r="R481" s="1"/>
      <c r="S481" s="1"/>
      <c r="T481" s="1"/>
      <c r="U481" s="1"/>
      <c r="V481" s="1"/>
      <c r="W481" s="1"/>
      <c r="X481" s="1"/>
      <c r="Y481" s="1"/>
      <c r="Z481" s="1"/>
    </row>
    <row r="482" spans="1:26" ht="13" x14ac:dyDescent="0.15">
      <c r="A482" s="1"/>
      <c r="B482" s="119" t="str">
        <f>'Material Flows'!B103</f>
        <v/>
      </c>
      <c r="C482" s="119" t="str">
        <f>'Material Flows'!C103</f>
        <v/>
      </c>
      <c r="D482" s="119" t="str">
        <f>IF(C432="", "", IF('Social and Environmental'!$H$64="Yes", IF('Material Flows'!D$95="Sanitary Landfills", 'Material Flows'!D103, 0)+IF('Material Flows'!E$95="Sanitary Landfills", 'Material Flows'!E103, 0)+IF('Material Flows'!F$95="Sanitary Landfills", 'Material Flows'!F103, 0)+IF('Material Flows'!G$95="Sanitary Landfills", 'Material Flows'!G103, 0)+IF('Material Flows'!H$95="Sanitary Landfills", 'Material Flows'!H103, 0), 0))</f>
        <v/>
      </c>
      <c r="E482" s="140" t="str">
        <f>IF(C432="", "", IF('Social and Environmental'!$H$64="No", IF('Material Flows'!D$95="Sanitary Landfills", 'Material Flows'!D103, 0)+IF('Material Flows'!E$95="Sanitary Landfills", 'Material Flows'!E103, 0)+IF('Material Flows'!F$95="Sanitary Landfills", 'Material Flows'!F103, 0)+IF('Material Flows'!G$95="Sanitary Landfills", 'Material Flows'!G103, 0)+IF('Material Flows'!H$95="Sanitary Landfills", 'Material Flows'!H103, 0), 0))</f>
        <v/>
      </c>
      <c r="F482" s="119" t="str">
        <f>IF(C432="", "", IF('Social and Environmental'!$H$69="No", IF('Material Flows'!D$95="Uncontrolled Dumps", 'Material Flows'!D103, 0)+IF('Material Flows'!E$95="Uncontrolled Dumps", 'Material Flows'!E103, 0)+IF('Material Flows'!F$95="Uncontrolled Dumps", 'Material Flows'!F103, 0)+IF('Material Flows'!G$95="Uncontrolled Dumps", 'Material Flows'!G103, 0)+IF('Material Flows'!H$95="Uncontrolled Dumps", 'Material Flows'!H103, 0), 0))</f>
        <v/>
      </c>
      <c r="G482" s="119" t="str">
        <f>IF(C432="", "", IF('Social and Environmental'!$H$69="Yes", IF('Material Flows'!D$95="Uncontrolled Dumps", 'Material Flows'!D103, 0)+IF('Material Flows'!E$95="Uncontrolled Dumps", 'Material Flows'!E103, 0)+IF('Material Flows'!F$95="Uncontrolled Dumps", 'Material Flows'!F103, 0)+IF('Material Flows'!G$95="Uncontrolled Dumps", 'Material Flows'!G103, 0)+IF('Material Flows'!H$95="Uncontrolled Dumps", 'Material Flows'!H103, 0), 0))</f>
        <v/>
      </c>
      <c r="H482" s="127" t="str">
        <f>IF('Material Flows'!N103="", "", INDEX($C$399:$C$412, MATCH(B482, $B$399:$B$412, 0)))</f>
        <v/>
      </c>
      <c r="I482" s="127" t="str">
        <f>IF('Material Flows'!N103="", "", INDEX($D$399:$D$412, MATCH(B482, $B$399:$B$412, 0)))</f>
        <v/>
      </c>
      <c r="J482" s="1"/>
      <c r="K482" s="1"/>
      <c r="L482" s="1"/>
      <c r="M482" s="1"/>
      <c r="N482" s="1"/>
      <c r="O482" s="1"/>
      <c r="P482" s="1"/>
      <c r="Q482" s="1"/>
      <c r="R482" s="1"/>
      <c r="S482" s="1"/>
      <c r="T482" s="1"/>
      <c r="U482" s="1"/>
      <c r="V482" s="1"/>
      <c r="W482" s="1"/>
      <c r="X482" s="1"/>
      <c r="Y482" s="1"/>
      <c r="Z482" s="1"/>
    </row>
    <row r="483" spans="1:26" ht="13" x14ac:dyDescent="0.15">
      <c r="A483" s="1"/>
      <c r="B483" s="119" t="str">
        <f>'Material Flows'!B104</f>
        <v/>
      </c>
      <c r="C483" s="119" t="str">
        <f>'Material Flows'!C104</f>
        <v/>
      </c>
      <c r="D483" s="119" t="str">
        <f>IF(C433="", "", IF('Social and Environmental'!$H$64="Yes", IF('Material Flows'!D$95="Sanitary Landfills", 'Material Flows'!D104, 0)+IF('Material Flows'!E$95="Sanitary Landfills", 'Material Flows'!E104, 0)+IF('Material Flows'!F$95="Sanitary Landfills", 'Material Flows'!F104, 0)+IF('Material Flows'!G$95="Sanitary Landfills", 'Material Flows'!G104, 0)+IF('Material Flows'!H$95="Sanitary Landfills", 'Material Flows'!H104, 0), 0))</f>
        <v/>
      </c>
      <c r="E483" s="140" t="str">
        <f>IF(C433="", "", IF('Social and Environmental'!$H$64="No", IF('Material Flows'!D$95="Sanitary Landfills", 'Material Flows'!D104, 0)+IF('Material Flows'!E$95="Sanitary Landfills", 'Material Flows'!E104, 0)+IF('Material Flows'!F$95="Sanitary Landfills", 'Material Flows'!F104, 0)+IF('Material Flows'!G$95="Sanitary Landfills", 'Material Flows'!G104, 0)+IF('Material Flows'!H$95="Sanitary Landfills", 'Material Flows'!H104, 0), 0))</f>
        <v/>
      </c>
      <c r="F483" s="119" t="str">
        <f>IF(C433="", "", IF('Social and Environmental'!$H$69="No", IF('Material Flows'!D$95="Uncontrolled Dumps", 'Material Flows'!D104, 0)+IF('Material Flows'!E$95="Uncontrolled Dumps", 'Material Flows'!E104, 0)+IF('Material Flows'!F$95="Uncontrolled Dumps", 'Material Flows'!F104, 0)+IF('Material Flows'!G$95="Uncontrolled Dumps", 'Material Flows'!G104, 0)+IF('Material Flows'!H$95="Uncontrolled Dumps", 'Material Flows'!H104, 0), 0))</f>
        <v/>
      </c>
      <c r="G483" s="119" t="str">
        <f>IF(C433="", "", IF('Social and Environmental'!$H$69="Yes", IF('Material Flows'!D$95="Uncontrolled Dumps", 'Material Flows'!D104, 0)+IF('Material Flows'!E$95="Uncontrolled Dumps", 'Material Flows'!E104, 0)+IF('Material Flows'!F$95="Uncontrolled Dumps", 'Material Flows'!F104, 0)+IF('Material Flows'!G$95="Uncontrolled Dumps", 'Material Flows'!G104, 0)+IF('Material Flows'!H$95="Uncontrolled Dumps", 'Material Flows'!H104, 0), 0))</f>
        <v/>
      </c>
      <c r="H483" s="127" t="str">
        <f>IF('Material Flows'!N104="", "", INDEX($C$399:$C$412, MATCH(B483, $B$399:$B$412, 0)))</f>
        <v/>
      </c>
      <c r="I483" s="127" t="str">
        <f>IF('Material Flows'!N104="", "", INDEX($D$399:$D$412, MATCH(B483, $B$399:$B$412, 0)))</f>
        <v/>
      </c>
      <c r="J483" s="1"/>
      <c r="K483" s="1"/>
      <c r="L483" s="1"/>
      <c r="M483" s="1"/>
      <c r="N483" s="1"/>
      <c r="O483" s="1"/>
      <c r="P483" s="1"/>
      <c r="Q483" s="1"/>
      <c r="R483" s="1"/>
      <c r="S483" s="1"/>
      <c r="T483" s="1"/>
      <c r="U483" s="1"/>
      <c r="V483" s="1"/>
      <c r="W483" s="1"/>
      <c r="X483" s="1"/>
      <c r="Y483" s="1"/>
      <c r="Z483" s="1"/>
    </row>
    <row r="484" spans="1:26" ht="13" x14ac:dyDescent="0.15">
      <c r="A484" s="1"/>
      <c r="B484" s="119" t="str">
        <f>'Material Flows'!B105</f>
        <v/>
      </c>
      <c r="C484" s="119" t="str">
        <f>'Material Flows'!C105</f>
        <v/>
      </c>
      <c r="D484" s="119" t="str">
        <f>IF(C434="", "", IF('Social and Environmental'!$H$64="Yes", IF('Material Flows'!D$95="Sanitary Landfills", 'Material Flows'!D105, 0)+IF('Material Flows'!E$95="Sanitary Landfills", 'Material Flows'!E105, 0)+IF('Material Flows'!F$95="Sanitary Landfills", 'Material Flows'!F105, 0)+IF('Material Flows'!G$95="Sanitary Landfills", 'Material Flows'!G105, 0)+IF('Material Flows'!H$95="Sanitary Landfills", 'Material Flows'!H105, 0), 0))</f>
        <v/>
      </c>
      <c r="E484" s="140" t="str">
        <f>IF(C434="", "", IF('Social and Environmental'!$H$64="No", IF('Material Flows'!D$95="Sanitary Landfills", 'Material Flows'!D105, 0)+IF('Material Flows'!E$95="Sanitary Landfills", 'Material Flows'!E105, 0)+IF('Material Flows'!F$95="Sanitary Landfills", 'Material Flows'!F105, 0)+IF('Material Flows'!G$95="Sanitary Landfills", 'Material Flows'!G105, 0)+IF('Material Flows'!H$95="Sanitary Landfills", 'Material Flows'!H105, 0), 0))</f>
        <v/>
      </c>
      <c r="F484" s="119" t="str">
        <f>IF(C434="", "", IF('Social and Environmental'!$H$69="No", IF('Material Flows'!D$95="Uncontrolled Dumps", 'Material Flows'!D105, 0)+IF('Material Flows'!E$95="Uncontrolled Dumps", 'Material Flows'!E105, 0)+IF('Material Flows'!F$95="Uncontrolled Dumps", 'Material Flows'!F105, 0)+IF('Material Flows'!G$95="Uncontrolled Dumps", 'Material Flows'!G105, 0)+IF('Material Flows'!H$95="Uncontrolled Dumps", 'Material Flows'!H105, 0), 0))</f>
        <v/>
      </c>
      <c r="G484" s="119" t="str">
        <f>IF(C434="", "", IF('Social and Environmental'!$H$69="Yes", IF('Material Flows'!D$95="Uncontrolled Dumps", 'Material Flows'!D105, 0)+IF('Material Flows'!E$95="Uncontrolled Dumps", 'Material Flows'!E105, 0)+IF('Material Flows'!F$95="Uncontrolled Dumps", 'Material Flows'!F105, 0)+IF('Material Flows'!G$95="Uncontrolled Dumps", 'Material Flows'!G105, 0)+IF('Material Flows'!H$95="Uncontrolled Dumps", 'Material Flows'!H105, 0), 0))</f>
        <v/>
      </c>
      <c r="H484" s="127" t="str">
        <f>IF('Material Flows'!N105="", "", INDEX($C$399:$C$412, MATCH(B484, $B$399:$B$412, 0)))</f>
        <v/>
      </c>
      <c r="I484" s="127" t="str">
        <f>IF('Material Flows'!N105="", "", INDEX($D$399:$D$412, MATCH(B484, $B$399:$B$412, 0)))</f>
        <v/>
      </c>
      <c r="J484" s="1"/>
      <c r="K484" s="1"/>
      <c r="L484" s="1"/>
      <c r="M484" s="1"/>
      <c r="N484" s="1"/>
      <c r="O484" s="1"/>
      <c r="P484" s="1"/>
      <c r="Q484" s="1"/>
      <c r="R484" s="1"/>
      <c r="S484" s="1"/>
      <c r="T484" s="1"/>
      <c r="U484" s="1"/>
      <c r="V484" s="1"/>
      <c r="W484" s="1"/>
      <c r="X484" s="1"/>
      <c r="Y484" s="1"/>
      <c r="Z484" s="1"/>
    </row>
    <row r="485" spans="1:26" ht="13" x14ac:dyDescent="0.15">
      <c r="A485" s="1"/>
      <c r="B485" s="119" t="str">
        <f>'Material Flows'!B106</f>
        <v/>
      </c>
      <c r="C485" s="119" t="str">
        <f>'Material Flows'!C106</f>
        <v/>
      </c>
      <c r="D485" s="119" t="str">
        <f>IF(C435="", "", IF('Social and Environmental'!$H$64="Yes", IF('Material Flows'!D$95="Sanitary Landfills", 'Material Flows'!D106, 0)+IF('Material Flows'!E$95="Sanitary Landfills", 'Material Flows'!E106, 0)+IF('Material Flows'!F$95="Sanitary Landfills", 'Material Flows'!F106, 0)+IF('Material Flows'!G$95="Sanitary Landfills", 'Material Flows'!G106, 0)+IF('Material Flows'!H$95="Sanitary Landfills", 'Material Flows'!H106, 0), 0))</f>
        <v/>
      </c>
      <c r="E485" s="140" t="str">
        <f>IF(C435="", "", IF('Social and Environmental'!$H$64="No", IF('Material Flows'!D$95="Sanitary Landfills", 'Material Flows'!D106, 0)+IF('Material Flows'!E$95="Sanitary Landfills", 'Material Flows'!E106, 0)+IF('Material Flows'!F$95="Sanitary Landfills", 'Material Flows'!F106, 0)+IF('Material Flows'!G$95="Sanitary Landfills", 'Material Flows'!G106, 0)+IF('Material Flows'!H$95="Sanitary Landfills", 'Material Flows'!H106, 0), 0))</f>
        <v/>
      </c>
      <c r="F485" s="119" t="str">
        <f>IF(C435="", "", IF('Social and Environmental'!$H$69="No", IF('Material Flows'!D$95="Uncontrolled Dumps", 'Material Flows'!D106, 0)+IF('Material Flows'!E$95="Uncontrolled Dumps", 'Material Flows'!E106, 0)+IF('Material Flows'!F$95="Uncontrolled Dumps", 'Material Flows'!F106, 0)+IF('Material Flows'!G$95="Uncontrolled Dumps", 'Material Flows'!G106, 0)+IF('Material Flows'!H$95="Uncontrolled Dumps", 'Material Flows'!H106, 0), 0))</f>
        <v/>
      </c>
      <c r="G485" s="119" t="str">
        <f>IF(C435="", "", IF('Social and Environmental'!$H$69="Yes", IF('Material Flows'!D$95="Uncontrolled Dumps", 'Material Flows'!D106, 0)+IF('Material Flows'!E$95="Uncontrolled Dumps", 'Material Flows'!E106, 0)+IF('Material Flows'!F$95="Uncontrolled Dumps", 'Material Flows'!F106, 0)+IF('Material Flows'!G$95="Uncontrolled Dumps", 'Material Flows'!G106, 0)+IF('Material Flows'!H$95="Uncontrolled Dumps", 'Material Flows'!H106, 0), 0))</f>
        <v/>
      </c>
      <c r="H485" s="127" t="str">
        <f>IF('Material Flows'!N106="", "", INDEX($C$399:$C$412, MATCH(B485, $B$399:$B$412, 0)))</f>
        <v/>
      </c>
      <c r="I485" s="127" t="str">
        <f>IF('Material Flows'!N106="", "", INDEX($D$399:$D$412, MATCH(B485, $B$399:$B$412, 0)))</f>
        <v/>
      </c>
      <c r="J485" s="1"/>
      <c r="K485" s="1"/>
      <c r="L485" s="1"/>
      <c r="M485" s="1"/>
      <c r="N485" s="1"/>
      <c r="O485" s="1"/>
      <c r="P485" s="1"/>
      <c r="Q485" s="1"/>
      <c r="R485" s="1"/>
      <c r="S485" s="1"/>
      <c r="T485" s="1"/>
      <c r="U485" s="1"/>
      <c r="V485" s="1"/>
      <c r="W485" s="1"/>
      <c r="X485" s="1"/>
      <c r="Y485" s="1"/>
      <c r="Z485" s="1"/>
    </row>
    <row r="486" spans="1:26" ht="13" x14ac:dyDescent="0.15">
      <c r="A486" s="1"/>
      <c r="B486" s="119" t="str">
        <f>'Material Flows'!B107</f>
        <v/>
      </c>
      <c r="C486" s="119" t="str">
        <f>'Material Flows'!C107</f>
        <v/>
      </c>
      <c r="D486" s="119" t="str">
        <f>IF(C436="", "", IF('Social and Environmental'!$H$64="Yes", IF('Material Flows'!D$95="Sanitary Landfills", 'Material Flows'!D107, 0)+IF('Material Flows'!E$95="Sanitary Landfills", 'Material Flows'!E107, 0)+IF('Material Flows'!F$95="Sanitary Landfills", 'Material Flows'!F107, 0)+IF('Material Flows'!G$95="Sanitary Landfills", 'Material Flows'!G107, 0)+IF('Material Flows'!H$95="Sanitary Landfills", 'Material Flows'!H107, 0), 0))</f>
        <v/>
      </c>
      <c r="E486" s="140" t="str">
        <f>IF(C436="", "", IF('Social and Environmental'!$H$64="No", IF('Material Flows'!D$95="Sanitary Landfills", 'Material Flows'!D107, 0)+IF('Material Flows'!E$95="Sanitary Landfills", 'Material Flows'!E107, 0)+IF('Material Flows'!F$95="Sanitary Landfills", 'Material Flows'!F107, 0)+IF('Material Flows'!G$95="Sanitary Landfills", 'Material Flows'!G107, 0)+IF('Material Flows'!H$95="Sanitary Landfills", 'Material Flows'!H107, 0), 0))</f>
        <v/>
      </c>
      <c r="F486" s="119" t="str">
        <f>IF(C436="", "", IF('Social and Environmental'!$H$69="No", IF('Material Flows'!D$95="Uncontrolled Dumps", 'Material Flows'!D107, 0)+IF('Material Flows'!E$95="Uncontrolled Dumps", 'Material Flows'!E107, 0)+IF('Material Flows'!F$95="Uncontrolled Dumps", 'Material Flows'!F107, 0)+IF('Material Flows'!G$95="Uncontrolled Dumps", 'Material Flows'!G107, 0)+IF('Material Flows'!H$95="Uncontrolled Dumps", 'Material Flows'!H107, 0), 0))</f>
        <v/>
      </c>
      <c r="G486" s="119" t="str">
        <f>IF(C436="", "", IF('Social and Environmental'!$H$69="Yes", IF('Material Flows'!D$95="Uncontrolled Dumps", 'Material Flows'!D107, 0)+IF('Material Flows'!E$95="Uncontrolled Dumps", 'Material Flows'!E107, 0)+IF('Material Flows'!F$95="Uncontrolled Dumps", 'Material Flows'!F107, 0)+IF('Material Flows'!G$95="Uncontrolled Dumps", 'Material Flows'!G107, 0)+IF('Material Flows'!H$95="Uncontrolled Dumps", 'Material Flows'!H107, 0), 0))</f>
        <v/>
      </c>
      <c r="H486" s="127" t="str">
        <f>IF('Material Flows'!N107="", "", INDEX($C$399:$C$412, MATCH(B486, $B$399:$B$412, 0)))</f>
        <v/>
      </c>
      <c r="I486" s="127" t="str">
        <f>IF('Material Flows'!N107="", "", INDEX($D$399:$D$412, MATCH(B486, $B$399:$B$412, 0)))</f>
        <v/>
      </c>
      <c r="J486" s="1"/>
      <c r="K486" s="1"/>
      <c r="L486" s="1"/>
      <c r="M486" s="1"/>
      <c r="N486" s="1"/>
      <c r="O486" s="1"/>
      <c r="P486" s="1"/>
      <c r="Q486" s="1"/>
      <c r="R486" s="1"/>
      <c r="S486" s="1"/>
      <c r="T486" s="1"/>
      <c r="U486" s="1"/>
      <c r="V486" s="1"/>
      <c r="W486" s="1"/>
      <c r="X486" s="1"/>
      <c r="Y486" s="1"/>
      <c r="Z486" s="1"/>
    </row>
    <row r="487" spans="1:26" ht="13" x14ac:dyDescent="0.15">
      <c r="A487" s="1"/>
      <c r="B487" s="119" t="str">
        <f>'Material Flows'!B108</f>
        <v/>
      </c>
      <c r="C487" s="119" t="str">
        <f>'Material Flows'!C108</f>
        <v/>
      </c>
      <c r="D487" s="119" t="str">
        <f>IF(C437="", "", IF('Social and Environmental'!$H$64="Yes", IF('Material Flows'!D$95="Sanitary Landfills", 'Material Flows'!D108, 0)+IF('Material Flows'!E$95="Sanitary Landfills", 'Material Flows'!E108, 0)+IF('Material Flows'!F$95="Sanitary Landfills", 'Material Flows'!F108, 0)+IF('Material Flows'!G$95="Sanitary Landfills", 'Material Flows'!G108, 0)+IF('Material Flows'!H$95="Sanitary Landfills", 'Material Flows'!H108, 0), 0))</f>
        <v/>
      </c>
      <c r="E487" s="140" t="str">
        <f>IF(C437="", "", IF('Social and Environmental'!$H$64="No", IF('Material Flows'!D$95="Sanitary Landfills", 'Material Flows'!D108, 0)+IF('Material Flows'!E$95="Sanitary Landfills", 'Material Flows'!E108, 0)+IF('Material Flows'!F$95="Sanitary Landfills", 'Material Flows'!F108, 0)+IF('Material Flows'!G$95="Sanitary Landfills", 'Material Flows'!G108, 0)+IF('Material Flows'!H$95="Sanitary Landfills", 'Material Flows'!H108, 0), 0))</f>
        <v/>
      </c>
      <c r="F487" s="119" t="str">
        <f>IF(C437="", "", IF('Social and Environmental'!$H$69="No", IF('Material Flows'!D$95="Uncontrolled Dumps", 'Material Flows'!D108, 0)+IF('Material Flows'!E$95="Uncontrolled Dumps", 'Material Flows'!E108, 0)+IF('Material Flows'!F$95="Uncontrolled Dumps", 'Material Flows'!F108, 0)+IF('Material Flows'!G$95="Uncontrolled Dumps", 'Material Flows'!G108, 0)+IF('Material Flows'!H$95="Uncontrolled Dumps", 'Material Flows'!H108, 0), 0))</f>
        <v/>
      </c>
      <c r="G487" s="119" t="str">
        <f>IF(C437="", "", IF('Social and Environmental'!$H$69="Yes", IF('Material Flows'!D$95="Uncontrolled Dumps", 'Material Flows'!D108, 0)+IF('Material Flows'!E$95="Uncontrolled Dumps", 'Material Flows'!E108, 0)+IF('Material Flows'!F$95="Uncontrolled Dumps", 'Material Flows'!F108, 0)+IF('Material Flows'!G$95="Uncontrolled Dumps", 'Material Flows'!G108, 0)+IF('Material Flows'!H$95="Uncontrolled Dumps", 'Material Flows'!H108, 0), 0))</f>
        <v/>
      </c>
      <c r="H487" s="127" t="str">
        <f>IF('Material Flows'!N108="", "", INDEX($C$399:$C$412, MATCH(B487, $B$399:$B$412, 0)))</f>
        <v/>
      </c>
      <c r="I487" s="127" t="str">
        <f>IF('Material Flows'!N108="", "", INDEX($D$399:$D$412, MATCH(B487, $B$399:$B$412, 0)))</f>
        <v/>
      </c>
      <c r="J487" s="1"/>
      <c r="K487" s="1"/>
      <c r="L487" s="1"/>
      <c r="M487" s="1"/>
      <c r="N487" s="1"/>
      <c r="O487" s="1"/>
      <c r="P487" s="1"/>
      <c r="Q487" s="1"/>
      <c r="R487" s="1"/>
      <c r="S487" s="1"/>
      <c r="T487" s="1"/>
      <c r="U487" s="1"/>
      <c r="V487" s="1"/>
      <c r="W487" s="1"/>
      <c r="X487" s="1"/>
      <c r="Y487" s="1"/>
      <c r="Z487" s="1"/>
    </row>
    <row r="488" spans="1:26" ht="13" x14ac:dyDescent="0.15">
      <c r="A488" s="1"/>
      <c r="B488" s="119" t="str">
        <f>'Material Flows'!B109</f>
        <v/>
      </c>
      <c r="C488" s="119" t="str">
        <f>'Material Flows'!C109</f>
        <v/>
      </c>
      <c r="D488" s="119" t="str">
        <f>IF(C438="", "", IF('Social and Environmental'!$H$64="Yes", IF('Material Flows'!D$95="Sanitary Landfills", 'Material Flows'!D109, 0)+IF('Material Flows'!E$95="Sanitary Landfills", 'Material Flows'!E109, 0)+IF('Material Flows'!F$95="Sanitary Landfills", 'Material Flows'!F109, 0)+IF('Material Flows'!G$95="Sanitary Landfills", 'Material Flows'!G109, 0)+IF('Material Flows'!H$95="Sanitary Landfills", 'Material Flows'!H109, 0), 0))</f>
        <v/>
      </c>
      <c r="E488" s="140" t="str">
        <f>IF(C438="", "", IF('Social and Environmental'!$H$64="No", IF('Material Flows'!D$95="Sanitary Landfills", 'Material Flows'!D109, 0)+IF('Material Flows'!E$95="Sanitary Landfills", 'Material Flows'!E109, 0)+IF('Material Flows'!F$95="Sanitary Landfills", 'Material Flows'!F109, 0)+IF('Material Flows'!G$95="Sanitary Landfills", 'Material Flows'!G109, 0)+IF('Material Flows'!H$95="Sanitary Landfills", 'Material Flows'!H109, 0), 0))</f>
        <v/>
      </c>
      <c r="F488" s="119" t="str">
        <f>IF(C438="", "", IF('Social and Environmental'!$H$69="No", IF('Material Flows'!D$95="Uncontrolled Dumps", 'Material Flows'!D109, 0)+IF('Material Flows'!E$95="Uncontrolled Dumps", 'Material Flows'!E109, 0)+IF('Material Flows'!F$95="Uncontrolled Dumps", 'Material Flows'!F109, 0)+IF('Material Flows'!G$95="Uncontrolled Dumps", 'Material Flows'!G109, 0)+IF('Material Flows'!H$95="Uncontrolled Dumps", 'Material Flows'!H109, 0), 0))</f>
        <v/>
      </c>
      <c r="G488" s="119" t="str">
        <f>IF(C438="", "", IF('Social and Environmental'!$H$69="Yes", IF('Material Flows'!D$95="Uncontrolled Dumps", 'Material Flows'!D109, 0)+IF('Material Flows'!E$95="Uncontrolled Dumps", 'Material Flows'!E109, 0)+IF('Material Flows'!F$95="Uncontrolled Dumps", 'Material Flows'!F109, 0)+IF('Material Flows'!G$95="Uncontrolled Dumps", 'Material Flows'!G109, 0)+IF('Material Flows'!H$95="Uncontrolled Dumps", 'Material Flows'!H109, 0), 0))</f>
        <v/>
      </c>
      <c r="H488" s="127" t="str">
        <f>IF('Material Flows'!N109="", "", INDEX($C$399:$C$412, MATCH(B488, $B$399:$B$412, 0)))</f>
        <v/>
      </c>
      <c r="I488" s="127" t="str">
        <f>IF('Material Flows'!N109="", "", INDEX($D$399:$D$412, MATCH(B488, $B$399:$B$412, 0)))</f>
        <v/>
      </c>
      <c r="J488" s="1"/>
      <c r="K488" s="1"/>
      <c r="L488" s="1"/>
      <c r="M488" s="1"/>
      <c r="N488" s="1"/>
      <c r="O488" s="1"/>
      <c r="P488" s="1"/>
      <c r="Q488" s="1"/>
      <c r="R488" s="1"/>
      <c r="S488" s="1"/>
      <c r="T488" s="1"/>
      <c r="U488" s="1"/>
      <c r="V488" s="1"/>
      <c r="W488" s="1"/>
      <c r="X488" s="1"/>
      <c r="Y488" s="1"/>
      <c r="Z488" s="1"/>
    </row>
    <row r="489" spans="1:26" ht="13" x14ac:dyDescent="0.15">
      <c r="A489" s="1"/>
      <c r="B489" s="119" t="str">
        <f>'Material Flows'!B110</f>
        <v/>
      </c>
      <c r="C489" s="119" t="str">
        <f>'Material Flows'!C110</f>
        <v/>
      </c>
      <c r="D489" s="119" t="str">
        <f>IF(C439="", "", IF('Social and Environmental'!$H$64="Yes", IF('Material Flows'!D$95="Sanitary Landfills", 'Material Flows'!D110, 0)+IF('Material Flows'!E$95="Sanitary Landfills", 'Material Flows'!E110, 0)+IF('Material Flows'!F$95="Sanitary Landfills", 'Material Flows'!F110, 0)+IF('Material Flows'!G$95="Sanitary Landfills", 'Material Flows'!G110, 0)+IF('Material Flows'!H$95="Sanitary Landfills", 'Material Flows'!H110, 0), 0))</f>
        <v/>
      </c>
      <c r="E489" s="140" t="str">
        <f>IF(C439="", "", IF('Social and Environmental'!$H$64="No", IF('Material Flows'!D$95="Sanitary Landfills", 'Material Flows'!D110, 0)+IF('Material Flows'!E$95="Sanitary Landfills", 'Material Flows'!E110, 0)+IF('Material Flows'!F$95="Sanitary Landfills", 'Material Flows'!F110, 0)+IF('Material Flows'!G$95="Sanitary Landfills", 'Material Flows'!G110, 0)+IF('Material Flows'!H$95="Sanitary Landfills", 'Material Flows'!H110, 0), 0))</f>
        <v/>
      </c>
      <c r="F489" s="119" t="str">
        <f>IF(C439="", "", IF('Social and Environmental'!$H$69="No", IF('Material Flows'!D$95="Uncontrolled Dumps", 'Material Flows'!D110, 0)+IF('Material Flows'!E$95="Uncontrolled Dumps", 'Material Flows'!E110, 0)+IF('Material Flows'!F$95="Uncontrolled Dumps", 'Material Flows'!F110, 0)+IF('Material Flows'!G$95="Uncontrolled Dumps", 'Material Flows'!G110, 0)+IF('Material Flows'!H$95="Uncontrolled Dumps", 'Material Flows'!H110, 0), 0))</f>
        <v/>
      </c>
      <c r="G489" s="119" t="str">
        <f>IF(C439="", "", IF('Social and Environmental'!$H$69="Yes", IF('Material Flows'!D$95="Uncontrolled Dumps", 'Material Flows'!D110, 0)+IF('Material Flows'!E$95="Uncontrolled Dumps", 'Material Flows'!E110, 0)+IF('Material Flows'!F$95="Uncontrolled Dumps", 'Material Flows'!F110, 0)+IF('Material Flows'!G$95="Uncontrolled Dumps", 'Material Flows'!G110, 0)+IF('Material Flows'!H$95="Uncontrolled Dumps", 'Material Flows'!H110, 0), 0))</f>
        <v/>
      </c>
      <c r="H489" s="127" t="str">
        <f>IF('Material Flows'!N110="", "", INDEX($C$399:$C$412, MATCH(B489, $B$399:$B$412, 0)))</f>
        <v/>
      </c>
      <c r="I489" s="127" t="str">
        <f>IF('Material Flows'!N110="", "", INDEX($D$399:$D$412, MATCH(B489, $B$399:$B$412, 0)))</f>
        <v/>
      </c>
      <c r="J489" s="1"/>
      <c r="K489" s="1"/>
      <c r="L489" s="1"/>
      <c r="M489" s="1"/>
      <c r="N489" s="1"/>
      <c r="O489" s="1"/>
      <c r="P489" s="1"/>
      <c r="Q489" s="1"/>
      <c r="R489" s="1"/>
      <c r="S489" s="1"/>
      <c r="T489" s="1"/>
      <c r="U489" s="1"/>
      <c r="V489" s="1"/>
      <c r="W489" s="1"/>
      <c r="X489" s="1"/>
      <c r="Y489" s="1"/>
      <c r="Z489" s="1"/>
    </row>
    <row r="490" spans="1:26" ht="13" x14ac:dyDescent="0.15">
      <c r="A490" s="1"/>
      <c r="B490" s="119" t="str">
        <f>'Material Flows'!B111</f>
        <v/>
      </c>
      <c r="C490" s="119" t="str">
        <f>'Material Flows'!C111</f>
        <v/>
      </c>
      <c r="D490" s="119" t="str">
        <f>IF(C440="", "", IF('Social and Environmental'!$H$64="Yes", IF('Material Flows'!D$95="Sanitary Landfills", 'Material Flows'!D111, 0)+IF('Material Flows'!E$95="Sanitary Landfills", 'Material Flows'!E111, 0)+IF('Material Flows'!F$95="Sanitary Landfills", 'Material Flows'!F111, 0)+IF('Material Flows'!G$95="Sanitary Landfills", 'Material Flows'!G111, 0)+IF('Material Flows'!H$95="Sanitary Landfills", 'Material Flows'!H111, 0), 0))</f>
        <v/>
      </c>
      <c r="E490" s="140" t="str">
        <f>IF(C440="", "", IF('Social and Environmental'!$H$64="No", IF('Material Flows'!D$95="Sanitary Landfills", 'Material Flows'!D111, 0)+IF('Material Flows'!E$95="Sanitary Landfills", 'Material Flows'!E111, 0)+IF('Material Flows'!F$95="Sanitary Landfills", 'Material Flows'!F111, 0)+IF('Material Flows'!G$95="Sanitary Landfills", 'Material Flows'!G111, 0)+IF('Material Flows'!H$95="Sanitary Landfills", 'Material Flows'!H111, 0), 0))</f>
        <v/>
      </c>
      <c r="F490" s="119" t="str">
        <f>IF(C440="", "", IF('Social and Environmental'!$H$69="No", IF('Material Flows'!D$95="Uncontrolled Dumps", 'Material Flows'!D111, 0)+IF('Material Flows'!E$95="Uncontrolled Dumps", 'Material Flows'!E111, 0)+IF('Material Flows'!F$95="Uncontrolled Dumps", 'Material Flows'!F111, 0)+IF('Material Flows'!G$95="Uncontrolled Dumps", 'Material Flows'!G111, 0)+IF('Material Flows'!H$95="Uncontrolled Dumps", 'Material Flows'!H111, 0), 0))</f>
        <v/>
      </c>
      <c r="G490" s="119" t="str">
        <f>IF(C440="", "", IF('Social and Environmental'!$H$69="Yes", IF('Material Flows'!D$95="Uncontrolled Dumps", 'Material Flows'!D111, 0)+IF('Material Flows'!E$95="Uncontrolled Dumps", 'Material Flows'!E111, 0)+IF('Material Flows'!F$95="Uncontrolled Dumps", 'Material Flows'!F111, 0)+IF('Material Flows'!G$95="Uncontrolled Dumps", 'Material Flows'!G111, 0)+IF('Material Flows'!H$95="Uncontrolled Dumps", 'Material Flows'!H111, 0), 0))</f>
        <v/>
      </c>
      <c r="H490" s="127" t="str">
        <f>IF('Material Flows'!N111="", "", INDEX($C$399:$C$412, MATCH(B490, $B$399:$B$412, 0)))</f>
        <v/>
      </c>
      <c r="I490" s="127" t="str">
        <f>IF('Material Flows'!N111="", "", INDEX($D$399:$D$412, MATCH(B490, $B$399:$B$412, 0)))</f>
        <v/>
      </c>
      <c r="J490" s="1"/>
      <c r="K490" s="1"/>
      <c r="L490" s="1"/>
      <c r="M490" s="1"/>
      <c r="N490" s="1"/>
      <c r="O490" s="1"/>
      <c r="P490" s="1"/>
      <c r="Q490" s="1"/>
      <c r="R490" s="1"/>
      <c r="S490" s="1"/>
      <c r="T490" s="1"/>
      <c r="U490" s="1"/>
      <c r="V490" s="1"/>
      <c r="W490" s="1"/>
      <c r="X490" s="1"/>
      <c r="Y490" s="1"/>
      <c r="Z490" s="1"/>
    </row>
    <row r="491" spans="1:26" ht="13" x14ac:dyDescent="0.15">
      <c r="A491" s="1"/>
      <c r="B491" s="119" t="str">
        <f>'Material Flows'!B112</f>
        <v/>
      </c>
      <c r="C491" s="119" t="str">
        <f>'Material Flows'!C112</f>
        <v/>
      </c>
      <c r="D491" s="119" t="str">
        <f>IF(C441="", "", IF('Social and Environmental'!$H$64="Yes", IF('Material Flows'!D$95="Sanitary Landfills", 'Material Flows'!D112, 0)+IF('Material Flows'!E$95="Sanitary Landfills", 'Material Flows'!E112, 0)+IF('Material Flows'!F$95="Sanitary Landfills", 'Material Flows'!F112, 0)+IF('Material Flows'!G$95="Sanitary Landfills", 'Material Flows'!G112, 0)+IF('Material Flows'!H$95="Sanitary Landfills", 'Material Flows'!H112, 0), 0))</f>
        <v/>
      </c>
      <c r="E491" s="140" t="str">
        <f>IF(C441="", "", IF('Social and Environmental'!$H$64="No", IF('Material Flows'!D$95="Sanitary Landfills", 'Material Flows'!D112, 0)+IF('Material Flows'!E$95="Sanitary Landfills", 'Material Flows'!E112, 0)+IF('Material Flows'!F$95="Sanitary Landfills", 'Material Flows'!F112, 0)+IF('Material Flows'!G$95="Sanitary Landfills", 'Material Flows'!G112, 0)+IF('Material Flows'!H$95="Sanitary Landfills", 'Material Flows'!H112, 0), 0))</f>
        <v/>
      </c>
      <c r="F491" s="119" t="str">
        <f>IF(C441="", "", IF('Social and Environmental'!$H$69="No", IF('Material Flows'!D$95="Uncontrolled Dumps", 'Material Flows'!D112, 0)+IF('Material Flows'!E$95="Uncontrolled Dumps", 'Material Flows'!E112, 0)+IF('Material Flows'!F$95="Uncontrolled Dumps", 'Material Flows'!F112, 0)+IF('Material Flows'!G$95="Uncontrolled Dumps", 'Material Flows'!G112, 0)+IF('Material Flows'!H$95="Uncontrolled Dumps", 'Material Flows'!H112, 0), 0))</f>
        <v/>
      </c>
      <c r="G491" s="119" t="str">
        <f>IF(C441="", "", IF('Social and Environmental'!$H$69="Yes", IF('Material Flows'!D$95="Uncontrolled Dumps", 'Material Flows'!D112, 0)+IF('Material Flows'!E$95="Uncontrolled Dumps", 'Material Flows'!E112, 0)+IF('Material Flows'!F$95="Uncontrolled Dumps", 'Material Flows'!F112, 0)+IF('Material Flows'!G$95="Uncontrolled Dumps", 'Material Flows'!G112, 0)+IF('Material Flows'!H$95="Uncontrolled Dumps", 'Material Flows'!H112, 0), 0))</f>
        <v/>
      </c>
      <c r="H491" s="127" t="str">
        <f>IF('Material Flows'!N112="", "", INDEX($C$399:$C$412, MATCH(B491, $B$399:$B$412, 0)))</f>
        <v/>
      </c>
      <c r="I491" s="127" t="str">
        <f>IF('Material Flows'!N112="", "", INDEX($D$399:$D$412, MATCH(B491, $B$399:$B$412, 0)))</f>
        <v/>
      </c>
      <c r="J491" s="1"/>
      <c r="K491" s="1"/>
      <c r="L491" s="1"/>
      <c r="M491" s="1"/>
      <c r="N491" s="1"/>
      <c r="O491" s="1"/>
      <c r="P491" s="1"/>
      <c r="Q491" s="1"/>
      <c r="R491" s="1"/>
      <c r="S491" s="1"/>
      <c r="T491" s="1"/>
      <c r="U491" s="1"/>
      <c r="V491" s="1"/>
      <c r="W491" s="1"/>
      <c r="X491" s="1"/>
      <c r="Y491" s="1"/>
      <c r="Z491" s="1"/>
    </row>
    <row r="492" spans="1:26" ht="13" x14ac:dyDescent="0.15">
      <c r="A492" s="1"/>
      <c r="B492" s="119" t="str">
        <f>'Material Flows'!B113</f>
        <v/>
      </c>
      <c r="C492" s="119" t="str">
        <f>'Material Flows'!C113</f>
        <v/>
      </c>
      <c r="D492" s="119" t="str">
        <f>IF(C442="", "", IF('Social and Environmental'!$H$64="Yes", IF('Material Flows'!D$95="Sanitary Landfills", 'Material Flows'!D113, 0)+IF('Material Flows'!E$95="Sanitary Landfills", 'Material Flows'!E113, 0)+IF('Material Flows'!F$95="Sanitary Landfills", 'Material Flows'!F113, 0)+IF('Material Flows'!G$95="Sanitary Landfills", 'Material Flows'!G113, 0)+IF('Material Flows'!H$95="Sanitary Landfills", 'Material Flows'!H113, 0), 0))</f>
        <v/>
      </c>
      <c r="E492" s="140" t="str">
        <f>IF(C442="", "", IF('Social and Environmental'!$H$64="No", IF('Material Flows'!D$95="Sanitary Landfills", 'Material Flows'!D113, 0)+IF('Material Flows'!E$95="Sanitary Landfills", 'Material Flows'!E113, 0)+IF('Material Flows'!F$95="Sanitary Landfills", 'Material Flows'!F113, 0)+IF('Material Flows'!G$95="Sanitary Landfills", 'Material Flows'!G113, 0)+IF('Material Flows'!H$95="Sanitary Landfills", 'Material Flows'!H113, 0), 0))</f>
        <v/>
      </c>
      <c r="F492" s="119" t="str">
        <f>IF(C442="", "", IF('Social and Environmental'!$H$69="No", IF('Material Flows'!D$95="Uncontrolled Dumps", 'Material Flows'!D113, 0)+IF('Material Flows'!E$95="Uncontrolled Dumps", 'Material Flows'!E113, 0)+IF('Material Flows'!F$95="Uncontrolled Dumps", 'Material Flows'!F113, 0)+IF('Material Flows'!G$95="Uncontrolled Dumps", 'Material Flows'!G113, 0)+IF('Material Flows'!H$95="Uncontrolled Dumps", 'Material Flows'!H113, 0), 0))</f>
        <v/>
      </c>
      <c r="G492" s="119" t="str">
        <f>IF(C442="", "", IF('Social and Environmental'!$H$69="Yes", IF('Material Flows'!D$95="Uncontrolled Dumps", 'Material Flows'!D113, 0)+IF('Material Flows'!E$95="Uncontrolled Dumps", 'Material Flows'!E113, 0)+IF('Material Flows'!F$95="Uncontrolled Dumps", 'Material Flows'!F113, 0)+IF('Material Flows'!G$95="Uncontrolled Dumps", 'Material Flows'!G113, 0)+IF('Material Flows'!H$95="Uncontrolled Dumps", 'Material Flows'!H113, 0), 0))</f>
        <v/>
      </c>
      <c r="H492" s="127" t="str">
        <f>IF('Material Flows'!N113="", "", INDEX($C$399:$C$412, MATCH(B492, $B$399:$B$412, 0)))</f>
        <v/>
      </c>
      <c r="I492" s="127" t="str">
        <f>IF('Material Flows'!N113="", "", INDEX($D$399:$D$412, MATCH(B492, $B$399:$B$412, 0)))</f>
        <v/>
      </c>
      <c r="J492" s="1"/>
      <c r="K492" s="1"/>
      <c r="L492" s="1"/>
      <c r="M492" s="1"/>
      <c r="N492" s="1"/>
      <c r="O492" s="1"/>
      <c r="P492" s="1"/>
      <c r="Q492" s="1"/>
      <c r="R492" s="1"/>
      <c r="S492" s="1"/>
      <c r="T492" s="1"/>
      <c r="U492" s="1"/>
      <c r="V492" s="1"/>
      <c r="W492" s="1"/>
      <c r="X492" s="1"/>
      <c r="Y492" s="1"/>
      <c r="Z492" s="1"/>
    </row>
    <row r="493" spans="1:26" ht="13" x14ac:dyDescent="0.15">
      <c r="A493" s="1"/>
      <c r="B493" s="119" t="str">
        <f>'Material Flows'!B114</f>
        <v/>
      </c>
      <c r="C493" s="119" t="str">
        <f>'Material Flows'!C114</f>
        <v/>
      </c>
      <c r="D493" s="119" t="str">
        <f>IF(C443="", "", IF('Social and Environmental'!$H$64="Yes", IF('Material Flows'!D$95="Sanitary Landfills", 'Material Flows'!D114, 0)+IF('Material Flows'!E$95="Sanitary Landfills", 'Material Flows'!E114, 0)+IF('Material Flows'!F$95="Sanitary Landfills", 'Material Flows'!F114, 0)+IF('Material Flows'!G$95="Sanitary Landfills", 'Material Flows'!G114, 0)+IF('Material Flows'!H$95="Sanitary Landfills", 'Material Flows'!H114, 0), 0))</f>
        <v/>
      </c>
      <c r="E493" s="140" t="str">
        <f>IF(C443="", "", IF('Social and Environmental'!$H$64="No", IF('Material Flows'!D$95="Sanitary Landfills", 'Material Flows'!D114, 0)+IF('Material Flows'!E$95="Sanitary Landfills", 'Material Flows'!E114, 0)+IF('Material Flows'!F$95="Sanitary Landfills", 'Material Flows'!F114, 0)+IF('Material Flows'!G$95="Sanitary Landfills", 'Material Flows'!G114, 0)+IF('Material Flows'!H$95="Sanitary Landfills", 'Material Flows'!H114, 0), 0))</f>
        <v/>
      </c>
      <c r="F493" s="119" t="str">
        <f>IF(C443="", "", IF('Social and Environmental'!$H$69="No", IF('Material Flows'!D$95="Uncontrolled Dumps", 'Material Flows'!D114, 0)+IF('Material Flows'!E$95="Uncontrolled Dumps", 'Material Flows'!E114, 0)+IF('Material Flows'!F$95="Uncontrolled Dumps", 'Material Flows'!F114, 0)+IF('Material Flows'!G$95="Uncontrolled Dumps", 'Material Flows'!G114, 0)+IF('Material Flows'!H$95="Uncontrolled Dumps", 'Material Flows'!H114, 0), 0))</f>
        <v/>
      </c>
      <c r="G493" s="119" t="str">
        <f>IF(C443="", "", IF('Social and Environmental'!$H$69="Yes", IF('Material Flows'!D$95="Uncontrolled Dumps", 'Material Flows'!D114, 0)+IF('Material Flows'!E$95="Uncontrolled Dumps", 'Material Flows'!E114, 0)+IF('Material Flows'!F$95="Uncontrolled Dumps", 'Material Flows'!F114, 0)+IF('Material Flows'!G$95="Uncontrolled Dumps", 'Material Flows'!G114, 0)+IF('Material Flows'!H$95="Uncontrolled Dumps", 'Material Flows'!H114, 0), 0))</f>
        <v/>
      </c>
      <c r="H493" s="127" t="str">
        <f>IF('Material Flows'!N114="", "", INDEX($C$399:$C$412, MATCH(B493, $B$399:$B$412, 0)))</f>
        <v/>
      </c>
      <c r="I493" s="127" t="str">
        <f>IF('Material Flows'!N114="", "", INDEX($D$399:$D$412, MATCH(B493, $B$399:$B$412, 0)))</f>
        <v/>
      </c>
      <c r="J493" s="1"/>
      <c r="K493" s="1"/>
      <c r="L493" s="1"/>
      <c r="M493" s="1"/>
      <c r="N493" s="1"/>
      <c r="O493" s="1"/>
      <c r="P493" s="1"/>
      <c r="Q493" s="1"/>
      <c r="R493" s="1"/>
      <c r="S493" s="1"/>
      <c r="T493" s="1"/>
      <c r="U493" s="1"/>
      <c r="V493" s="1"/>
      <c r="W493" s="1"/>
      <c r="X493" s="1"/>
      <c r="Y493" s="1"/>
      <c r="Z493" s="1"/>
    </row>
    <row r="494" spans="1:26" ht="13" x14ac:dyDescent="0.15">
      <c r="A494" s="1"/>
      <c r="B494" s="119" t="str">
        <f>'Material Flows'!B115</f>
        <v/>
      </c>
      <c r="C494" s="119" t="str">
        <f>'Material Flows'!C115</f>
        <v/>
      </c>
      <c r="D494" s="119" t="str">
        <f>IF(C444="", "", IF('Social and Environmental'!$H$64="Yes", IF('Material Flows'!D$95="Sanitary Landfills", 'Material Flows'!D115, 0)+IF('Material Flows'!E$95="Sanitary Landfills", 'Material Flows'!E115, 0)+IF('Material Flows'!F$95="Sanitary Landfills", 'Material Flows'!F115, 0)+IF('Material Flows'!G$95="Sanitary Landfills", 'Material Flows'!G115, 0)+IF('Material Flows'!H$95="Sanitary Landfills", 'Material Flows'!H115, 0), 0))</f>
        <v/>
      </c>
      <c r="E494" s="140" t="str">
        <f>IF(C444="", "", IF('Social and Environmental'!$H$64="No", IF('Material Flows'!D$95="Sanitary Landfills", 'Material Flows'!D115, 0)+IF('Material Flows'!E$95="Sanitary Landfills", 'Material Flows'!E115, 0)+IF('Material Flows'!F$95="Sanitary Landfills", 'Material Flows'!F115, 0)+IF('Material Flows'!G$95="Sanitary Landfills", 'Material Flows'!G115, 0)+IF('Material Flows'!H$95="Sanitary Landfills", 'Material Flows'!H115, 0), 0))</f>
        <v/>
      </c>
      <c r="F494" s="119" t="str">
        <f>IF(C444="", "", IF('Social and Environmental'!$H$69="No", IF('Material Flows'!D$95="Uncontrolled Dumps", 'Material Flows'!D115, 0)+IF('Material Flows'!E$95="Uncontrolled Dumps", 'Material Flows'!E115, 0)+IF('Material Flows'!F$95="Uncontrolled Dumps", 'Material Flows'!F115, 0)+IF('Material Flows'!G$95="Uncontrolled Dumps", 'Material Flows'!G115, 0)+IF('Material Flows'!H$95="Uncontrolled Dumps", 'Material Flows'!H115, 0), 0))</f>
        <v/>
      </c>
      <c r="G494" s="119" t="str">
        <f>IF(C444="", "", IF('Social and Environmental'!$H$69="Yes", IF('Material Flows'!D$95="Uncontrolled Dumps", 'Material Flows'!D115, 0)+IF('Material Flows'!E$95="Uncontrolled Dumps", 'Material Flows'!E115, 0)+IF('Material Flows'!F$95="Uncontrolled Dumps", 'Material Flows'!F115, 0)+IF('Material Flows'!G$95="Uncontrolled Dumps", 'Material Flows'!G115, 0)+IF('Material Flows'!H$95="Uncontrolled Dumps", 'Material Flows'!H115, 0), 0))</f>
        <v/>
      </c>
      <c r="H494" s="127" t="str">
        <f>IF('Material Flows'!N115="", "", INDEX($C$399:$C$412, MATCH(B494, $B$399:$B$412, 0)))</f>
        <v/>
      </c>
      <c r="I494" s="127" t="str">
        <f>IF('Material Flows'!N115="", "", INDEX($D$399:$D$412, MATCH(B494, $B$399:$B$412, 0)))</f>
        <v/>
      </c>
      <c r="J494" s="1"/>
      <c r="K494" s="1"/>
      <c r="L494" s="1"/>
      <c r="M494" s="1"/>
      <c r="N494" s="1"/>
      <c r="O494" s="1"/>
      <c r="P494" s="1"/>
      <c r="Q494" s="1"/>
      <c r="R494" s="1"/>
      <c r="S494" s="1"/>
      <c r="T494" s="1"/>
      <c r="U494" s="1"/>
      <c r="V494" s="1"/>
      <c r="W494" s="1"/>
      <c r="X494" s="1"/>
      <c r="Y494" s="1"/>
      <c r="Z494" s="1"/>
    </row>
    <row r="495" spans="1:26" ht="13" x14ac:dyDescent="0.15">
      <c r="A495" s="1"/>
      <c r="B495" s="119" t="str">
        <f>'Material Flows'!B116</f>
        <v/>
      </c>
      <c r="C495" s="119" t="str">
        <f>'Material Flows'!C116</f>
        <v/>
      </c>
      <c r="D495" s="119" t="str">
        <f>IF(C445="", "", IF('Social and Environmental'!$H$64="Yes", IF('Material Flows'!D$95="Sanitary Landfills", 'Material Flows'!D116, 0)+IF('Material Flows'!E$95="Sanitary Landfills", 'Material Flows'!E116, 0)+IF('Material Flows'!F$95="Sanitary Landfills", 'Material Flows'!F116, 0)+IF('Material Flows'!G$95="Sanitary Landfills", 'Material Flows'!G116, 0)+IF('Material Flows'!H$95="Sanitary Landfills", 'Material Flows'!H116, 0), 0))</f>
        <v/>
      </c>
      <c r="E495" s="140" t="str">
        <f>IF(C445="", "", IF('Social and Environmental'!$H$64="No", IF('Material Flows'!D$95="Sanitary Landfills", 'Material Flows'!D116, 0)+IF('Material Flows'!E$95="Sanitary Landfills", 'Material Flows'!E116, 0)+IF('Material Flows'!F$95="Sanitary Landfills", 'Material Flows'!F116, 0)+IF('Material Flows'!G$95="Sanitary Landfills", 'Material Flows'!G116, 0)+IF('Material Flows'!H$95="Sanitary Landfills", 'Material Flows'!H116, 0), 0))</f>
        <v/>
      </c>
      <c r="F495" s="119" t="str">
        <f>IF(C445="", "", IF('Social and Environmental'!$H$69="No", IF('Material Flows'!D$95="Uncontrolled Dumps", 'Material Flows'!D116, 0)+IF('Material Flows'!E$95="Uncontrolled Dumps", 'Material Flows'!E116, 0)+IF('Material Flows'!F$95="Uncontrolled Dumps", 'Material Flows'!F116, 0)+IF('Material Flows'!G$95="Uncontrolled Dumps", 'Material Flows'!G116, 0)+IF('Material Flows'!H$95="Uncontrolled Dumps", 'Material Flows'!H116, 0), 0))</f>
        <v/>
      </c>
      <c r="G495" s="119" t="str">
        <f>IF(C445="", "", IF('Social and Environmental'!$H$69="Yes", IF('Material Flows'!D$95="Uncontrolled Dumps", 'Material Flows'!D116, 0)+IF('Material Flows'!E$95="Uncontrolled Dumps", 'Material Flows'!E116, 0)+IF('Material Flows'!F$95="Uncontrolled Dumps", 'Material Flows'!F116, 0)+IF('Material Flows'!G$95="Uncontrolled Dumps", 'Material Flows'!G116, 0)+IF('Material Flows'!H$95="Uncontrolled Dumps", 'Material Flows'!H116, 0), 0))</f>
        <v/>
      </c>
      <c r="H495" s="127" t="str">
        <f>IF('Material Flows'!N116="", "", INDEX($C$399:$C$412, MATCH(B495, $B$399:$B$412, 0)))</f>
        <v/>
      </c>
      <c r="I495" s="127" t="str">
        <f>IF('Material Flows'!N116="", "", INDEX($D$399:$D$412, MATCH(B495, $B$399:$B$412, 0)))</f>
        <v/>
      </c>
      <c r="J495" s="1"/>
      <c r="K495" s="1"/>
      <c r="L495" s="1"/>
      <c r="M495" s="1"/>
      <c r="N495" s="1"/>
      <c r="O495" s="1"/>
      <c r="P495" s="1"/>
      <c r="Q495" s="1"/>
      <c r="R495" s="1"/>
      <c r="S495" s="1"/>
      <c r="T495" s="1"/>
      <c r="U495" s="1"/>
      <c r="V495" s="1"/>
      <c r="W495" s="1"/>
      <c r="X495" s="1"/>
      <c r="Y495" s="1"/>
      <c r="Z495" s="1"/>
    </row>
    <row r="496" spans="1:26" ht="13" x14ac:dyDescent="0.15">
      <c r="A496" s="1"/>
      <c r="B496" s="119" t="str">
        <f>'Material Flows'!B117</f>
        <v/>
      </c>
      <c r="C496" s="119" t="str">
        <f>'Material Flows'!C117</f>
        <v/>
      </c>
      <c r="D496" s="119" t="str">
        <f>IF(C446="", "", IF('Social and Environmental'!$H$64="Yes", IF('Material Flows'!D$95="Sanitary Landfills", 'Material Flows'!D117, 0)+IF('Material Flows'!E$95="Sanitary Landfills", 'Material Flows'!E117, 0)+IF('Material Flows'!F$95="Sanitary Landfills", 'Material Flows'!F117, 0)+IF('Material Flows'!G$95="Sanitary Landfills", 'Material Flows'!G117, 0)+IF('Material Flows'!H$95="Sanitary Landfills", 'Material Flows'!H117, 0), 0))</f>
        <v/>
      </c>
      <c r="E496" s="140" t="str">
        <f>IF(C446="", "", IF('Social and Environmental'!$H$64="No", IF('Material Flows'!D$95="Sanitary Landfills", 'Material Flows'!D117, 0)+IF('Material Flows'!E$95="Sanitary Landfills", 'Material Flows'!E117, 0)+IF('Material Flows'!F$95="Sanitary Landfills", 'Material Flows'!F117, 0)+IF('Material Flows'!G$95="Sanitary Landfills", 'Material Flows'!G117, 0)+IF('Material Flows'!H$95="Sanitary Landfills", 'Material Flows'!H117, 0), 0))</f>
        <v/>
      </c>
      <c r="F496" s="119" t="str">
        <f>IF(C446="", "", IF('Social and Environmental'!$H$69="No", IF('Material Flows'!D$95="Uncontrolled Dumps", 'Material Flows'!D117, 0)+IF('Material Flows'!E$95="Uncontrolled Dumps", 'Material Flows'!E117, 0)+IF('Material Flows'!F$95="Uncontrolled Dumps", 'Material Flows'!F117, 0)+IF('Material Flows'!G$95="Uncontrolled Dumps", 'Material Flows'!G117, 0)+IF('Material Flows'!H$95="Uncontrolled Dumps", 'Material Flows'!H117, 0), 0))</f>
        <v/>
      </c>
      <c r="G496" s="119" t="str">
        <f>IF(C446="", "", IF('Social and Environmental'!$H$69="Yes", IF('Material Flows'!D$95="Uncontrolled Dumps", 'Material Flows'!D117, 0)+IF('Material Flows'!E$95="Uncontrolled Dumps", 'Material Flows'!E117, 0)+IF('Material Flows'!F$95="Uncontrolled Dumps", 'Material Flows'!F117, 0)+IF('Material Flows'!G$95="Uncontrolled Dumps", 'Material Flows'!G117, 0)+IF('Material Flows'!H$95="Uncontrolled Dumps", 'Material Flows'!H117, 0), 0))</f>
        <v/>
      </c>
      <c r="H496" s="127" t="str">
        <f>IF('Material Flows'!N117="", "", INDEX($C$399:$C$412, MATCH(B496, $B$399:$B$412, 0)))</f>
        <v/>
      </c>
      <c r="I496" s="127" t="str">
        <f>IF('Material Flows'!N117="", "", INDEX($D$399:$D$412, MATCH(B496, $B$399:$B$412, 0)))</f>
        <v/>
      </c>
      <c r="J496" s="1"/>
      <c r="K496" s="1"/>
      <c r="L496" s="1"/>
      <c r="M496" s="1"/>
      <c r="N496" s="1"/>
      <c r="O496" s="1"/>
      <c r="P496" s="1"/>
      <c r="Q496" s="1"/>
      <c r="R496" s="1"/>
      <c r="S496" s="1"/>
      <c r="T496" s="1"/>
      <c r="U496" s="1"/>
      <c r="V496" s="1"/>
      <c r="W496" s="1"/>
      <c r="X496" s="1"/>
      <c r="Y496" s="1"/>
      <c r="Z496" s="1"/>
    </row>
    <row r="497" spans="1:26" ht="13" x14ac:dyDescent="0.15">
      <c r="A497" s="1"/>
      <c r="B497" s="119" t="str">
        <f>'Material Flows'!B118</f>
        <v/>
      </c>
      <c r="C497" s="119" t="str">
        <f>'Material Flows'!C118</f>
        <v/>
      </c>
      <c r="D497" s="119" t="str">
        <f>IF(C447="", "", IF('Social and Environmental'!$H$64="Yes", IF('Material Flows'!D$95="Sanitary Landfills", 'Material Flows'!D118, 0)+IF('Material Flows'!E$95="Sanitary Landfills", 'Material Flows'!E118, 0)+IF('Material Flows'!F$95="Sanitary Landfills", 'Material Flows'!F118, 0)+IF('Material Flows'!G$95="Sanitary Landfills", 'Material Flows'!G118, 0)+IF('Material Flows'!H$95="Sanitary Landfills", 'Material Flows'!H118, 0), 0))</f>
        <v/>
      </c>
      <c r="E497" s="140" t="str">
        <f>IF(C447="", "", IF('Social and Environmental'!$H$64="No", IF('Material Flows'!D$95="Sanitary Landfills", 'Material Flows'!D118, 0)+IF('Material Flows'!E$95="Sanitary Landfills", 'Material Flows'!E118, 0)+IF('Material Flows'!F$95="Sanitary Landfills", 'Material Flows'!F118, 0)+IF('Material Flows'!G$95="Sanitary Landfills", 'Material Flows'!G118, 0)+IF('Material Flows'!H$95="Sanitary Landfills", 'Material Flows'!H118, 0), 0))</f>
        <v/>
      </c>
      <c r="F497" s="119" t="str">
        <f>IF(C447="", "", IF('Social and Environmental'!$H$69="No", IF('Material Flows'!D$95="Uncontrolled Dumps", 'Material Flows'!D118, 0)+IF('Material Flows'!E$95="Uncontrolled Dumps", 'Material Flows'!E118, 0)+IF('Material Flows'!F$95="Uncontrolled Dumps", 'Material Flows'!F118, 0)+IF('Material Flows'!G$95="Uncontrolled Dumps", 'Material Flows'!G118, 0)+IF('Material Flows'!H$95="Uncontrolled Dumps", 'Material Flows'!H118, 0), 0))</f>
        <v/>
      </c>
      <c r="G497" s="119" t="str">
        <f>IF(C447="", "", IF('Social and Environmental'!$H$69="Yes", IF('Material Flows'!D$95="Uncontrolled Dumps", 'Material Flows'!D118, 0)+IF('Material Flows'!E$95="Uncontrolled Dumps", 'Material Flows'!E118, 0)+IF('Material Flows'!F$95="Uncontrolled Dumps", 'Material Flows'!F118, 0)+IF('Material Flows'!G$95="Uncontrolled Dumps", 'Material Flows'!G118, 0)+IF('Material Flows'!H$95="Uncontrolled Dumps", 'Material Flows'!H118, 0), 0))</f>
        <v/>
      </c>
      <c r="H497" s="127" t="str">
        <f>IF('Material Flows'!N118="", "", INDEX($C$399:$C$412, MATCH(B497, $B$399:$B$412, 0)))</f>
        <v/>
      </c>
      <c r="I497" s="127" t="str">
        <f>IF('Material Flows'!N118="", "", INDEX($D$399:$D$412, MATCH(B497, $B$399:$B$412, 0)))</f>
        <v/>
      </c>
      <c r="J497" s="1"/>
      <c r="K497" s="1"/>
      <c r="L497" s="1"/>
      <c r="M497" s="1"/>
      <c r="N497" s="1"/>
      <c r="O497" s="1"/>
      <c r="P497" s="1"/>
      <c r="Q497" s="1"/>
      <c r="R497" s="1"/>
      <c r="S497" s="1"/>
      <c r="T497" s="1"/>
      <c r="U497" s="1"/>
      <c r="V497" s="1"/>
      <c r="W497" s="1"/>
      <c r="X497" s="1"/>
      <c r="Y497" s="1"/>
      <c r="Z497" s="1"/>
    </row>
    <row r="498" spans="1:26" ht="13" x14ac:dyDescent="0.15">
      <c r="A498" s="1"/>
      <c r="B498" s="119" t="str">
        <f>'Material Flows'!B119</f>
        <v/>
      </c>
      <c r="C498" s="119" t="str">
        <f>'Material Flows'!C119</f>
        <v/>
      </c>
      <c r="D498" s="119" t="str">
        <f>IF(C448="", "", IF('Social and Environmental'!$H$64="Yes", IF('Material Flows'!D$95="Sanitary Landfills", 'Material Flows'!D119, 0)+IF('Material Flows'!E$95="Sanitary Landfills", 'Material Flows'!E119, 0)+IF('Material Flows'!F$95="Sanitary Landfills", 'Material Flows'!F119, 0)+IF('Material Flows'!G$95="Sanitary Landfills", 'Material Flows'!G119, 0)+IF('Material Flows'!H$95="Sanitary Landfills", 'Material Flows'!H119, 0), 0))</f>
        <v/>
      </c>
      <c r="E498" s="140" t="str">
        <f>IF(C448="", "", IF('Social and Environmental'!$H$64="No", IF('Material Flows'!D$95="Sanitary Landfills", 'Material Flows'!D119, 0)+IF('Material Flows'!E$95="Sanitary Landfills", 'Material Flows'!E119, 0)+IF('Material Flows'!F$95="Sanitary Landfills", 'Material Flows'!F119, 0)+IF('Material Flows'!G$95="Sanitary Landfills", 'Material Flows'!G119, 0)+IF('Material Flows'!H$95="Sanitary Landfills", 'Material Flows'!H119, 0), 0))</f>
        <v/>
      </c>
      <c r="F498" s="119" t="str">
        <f>IF(C448="", "", IF('Social and Environmental'!$H$69="No", IF('Material Flows'!D$95="Uncontrolled Dumps", 'Material Flows'!D119, 0)+IF('Material Flows'!E$95="Uncontrolled Dumps", 'Material Flows'!E119, 0)+IF('Material Flows'!F$95="Uncontrolled Dumps", 'Material Flows'!F119, 0)+IF('Material Flows'!G$95="Uncontrolled Dumps", 'Material Flows'!G119, 0)+IF('Material Flows'!H$95="Uncontrolled Dumps", 'Material Flows'!H119, 0), 0))</f>
        <v/>
      </c>
      <c r="G498" s="119" t="str">
        <f>IF(C448="", "", IF('Social and Environmental'!$H$69="Yes", IF('Material Flows'!D$95="Uncontrolled Dumps", 'Material Flows'!D119, 0)+IF('Material Flows'!E$95="Uncontrolled Dumps", 'Material Flows'!E119, 0)+IF('Material Flows'!F$95="Uncontrolled Dumps", 'Material Flows'!F119, 0)+IF('Material Flows'!G$95="Uncontrolled Dumps", 'Material Flows'!G119, 0)+IF('Material Flows'!H$95="Uncontrolled Dumps", 'Material Flows'!H119, 0), 0))</f>
        <v/>
      </c>
      <c r="H498" s="127" t="str">
        <f>IF('Material Flows'!N119="", "", INDEX($C$399:$C$412, MATCH(B498, $B$399:$B$412, 0)))</f>
        <v/>
      </c>
      <c r="I498" s="127" t="str">
        <f>IF('Material Flows'!N119="", "", INDEX($D$399:$D$412, MATCH(B498, $B$399:$B$412, 0)))</f>
        <v/>
      </c>
      <c r="J498" s="1"/>
      <c r="K498" s="1"/>
      <c r="L498" s="1"/>
      <c r="M498" s="1"/>
      <c r="N498" s="1"/>
      <c r="O498" s="1"/>
      <c r="P498" s="1"/>
      <c r="Q498" s="1"/>
      <c r="R498" s="1"/>
      <c r="S498" s="1"/>
      <c r="T498" s="1"/>
      <c r="U498" s="1"/>
      <c r="V498" s="1"/>
      <c r="W498" s="1"/>
      <c r="X498" s="1"/>
      <c r="Y498" s="1"/>
      <c r="Z498" s="1"/>
    </row>
    <row r="499" spans="1:26" ht="13" x14ac:dyDescent="0.15">
      <c r="A499" s="1"/>
      <c r="B499" s="119" t="str">
        <f>'Material Flows'!B120</f>
        <v/>
      </c>
      <c r="C499" s="119" t="str">
        <f>'Material Flows'!C120</f>
        <v/>
      </c>
      <c r="D499" s="119" t="str">
        <f>IF(C449="", "", IF('Social and Environmental'!$H$64="Yes", IF('Material Flows'!D$95="Sanitary Landfills", 'Material Flows'!D120, 0)+IF('Material Flows'!E$95="Sanitary Landfills", 'Material Flows'!E120, 0)+IF('Material Flows'!F$95="Sanitary Landfills", 'Material Flows'!F120, 0)+IF('Material Flows'!G$95="Sanitary Landfills", 'Material Flows'!G120, 0)+IF('Material Flows'!H$95="Sanitary Landfills", 'Material Flows'!H120, 0), 0))</f>
        <v/>
      </c>
      <c r="E499" s="140" t="str">
        <f>IF(C449="", "", IF('Social and Environmental'!$H$64="No", IF('Material Flows'!D$95="Sanitary Landfills", 'Material Flows'!D120, 0)+IF('Material Flows'!E$95="Sanitary Landfills", 'Material Flows'!E120, 0)+IF('Material Flows'!F$95="Sanitary Landfills", 'Material Flows'!F120, 0)+IF('Material Flows'!G$95="Sanitary Landfills", 'Material Flows'!G120, 0)+IF('Material Flows'!H$95="Sanitary Landfills", 'Material Flows'!H120, 0), 0))</f>
        <v/>
      </c>
      <c r="F499" s="119" t="str">
        <f>IF(C449="", "", IF('Social and Environmental'!$H$69="No", IF('Material Flows'!D$95="Uncontrolled Dumps", 'Material Flows'!D120, 0)+IF('Material Flows'!E$95="Uncontrolled Dumps", 'Material Flows'!E120, 0)+IF('Material Flows'!F$95="Uncontrolled Dumps", 'Material Flows'!F120, 0)+IF('Material Flows'!G$95="Uncontrolled Dumps", 'Material Flows'!G120, 0)+IF('Material Flows'!H$95="Uncontrolled Dumps", 'Material Flows'!H120, 0), 0))</f>
        <v/>
      </c>
      <c r="G499" s="119" t="str">
        <f>IF(C449="", "", IF('Social and Environmental'!$H$69="Yes", IF('Material Flows'!D$95="Uncontrolled Dumps", 'Material Flows'!D120, 0)+IF('Material Flows'!E$95="Uncontrolled Dumps", 'Material Flows'!E120, 0)+IF('Material Flows'!F$95="Uncontrolled Dumps", 'Material Flows'!F120, 0)+IF('Material Flows'!G$95="Uncontrolled Dumps", 'Material Flows'!G120, 0)+IF('Material Flows'!H$95="Uncontrolled Dumps", 'Material Flows'!H120, 0), 0))</f>
        <v/>
      </c>
      <c r="H499" s="127" t="str">
        <f>IF('Material Flows'!N120="", "", INDEX($C$399:$C$412, MATCH(B499, $B$399:$B$412, 0)))</f>
        <v/>
      </c>
      <c r="I499" s="127" t="str">
        <f>IF('Material Flows'!N120="", "", INDEX($D$399:$D$412, MATCH(B499, $B$399:$B$412, 0)))</f>
        <v/>
      </c>
      <c r="J499" s="1"/>
      <c r="K499" s="1"/>
      <c r="L499" s="1"/>
      <c r="M499" s="1"/>
      <c r="N499" s="1"/>
      <c r="O499" s="1"/>
      <c r="P499" s="1"/>
      <c r="Q499" s="1"/>
      <c r="R499" s="1"/>
      <c r="S499" s="1"/>
      <c r="T499" s="1"/>
      <c r="U499" s="1"/>
      <c r="V499" s="1"/>
      <c r="W499" s="1"/>
      <c r="X499" s="1"/>
      <c r="Y499" s="1"/>
      <c r="Z499" s="1"/>
    </row>
    <row r="500" spans="1:26" ht="13" x14ac:dyDescent="0.15">
      <c r="A500" s="1"/>
      <c r="B500" s="119" t="str">
        <f>'Material Flows'!B121</f>
        <v/>
      </c>
      <c r="C500" s="119" t="str">
        <f>'Material Flows'!C121</f>
        <v/>
      </c>
      <c r="D500" s="119" t="str">
        <f>IF(C450="", "", IF('Social and Environmental'!$H$64="Yes", IF('Material Flows'!D$95="Sanitary Landfills", 'Material Flows'!D121, 0)+IF('Material Flows'!E$95="Sanitary Landfills", 'Material Flows'!E121, 0)+IF('Material Flows'!F$95="Sanitary Landfills", 'Material Flows'!F121, 0)+IF('Material Flows'!G$95="Sanitary Landfills", 'Material Flows'!G121, 0)+IF('Material Flows'!H$95="Sanitary Landfills", 'Material Flows'!H121, 0), 0))</f>
        <v/>
      </c>
      <c r="E500" s="140" t="str">
        <f>IF(C450="", "", IF('Social and Environmental'!$H$64="No", IF('Material Flows'!D$95="Sanitary Landfills", 'Material Flows'!D121, 0)+IF('Material Flows'!E$95="Sanitary Landfills", 'Material Flows'!E121, 0)+IF('Material Flows'!F$95="Sanitary Landfills", 'Material Flows'!F121, 0)+IF('Material Flows'!G$95="Sanitary Landfills", 'Material Flows'!G121, 0)+IF('Material Flows'!H$95="Sanitary Landfills", 'Material Flows'!H121, 0), 0))</f>
        <v/>
      </c>
      <c r="F500" s="119" t="str">
        <f>IF(C450="", "", IF('Social and Environmental'!$H$69="No", IF('Material Flows'!D$95="Uncontrolled Dumps", 'Material Flows'!D121, 0)+IF('Material Flows'!E$95="Uncontrolled Dumps", 'Material Flows'!E121, 0)+IF('Material Flows'!F$95="Uncontrolled Dumps", 'Material Flows'!F121, 0)+IF('Material Flows'!G$95="Uncontrolled Dumps", 'Material Flows'!G121, 0)+IF('Material Flows'!H$95="Uncontrolled Dumps", 'Material Flows'!H121, 0), 0))</f>
        <v/>
      </c>
      <c r="G500" s="119" t="str">
        <f>IF(C450="", "", IF('Social and Environmental'!$H$69="Yes", IF('Material Flows'!D$95="Uncontrolled Dumps", 'Material Flows'!D121, 0)+IF('Material Flows'!E$95="Uncontrolled Dumps", 'Material Flows'!E121, 0)+IF('Material Flows'!F$95="Uncontrolled Dumps", 'Material Flows'!F121, 0)+IF('Material Flows'!G$95="Uncontrolled Dumps", 'Material Flows'!G121, 0)+IF('Material Flows'!H$95="Uncontrolled Dumps", 'Material Flows'!H121, 0), 0))</f>
        <v/>
      </c>
      <c r="H500" s="127" t="str">
        <f>IF('Material Flows'!N121="", "", INDEX($C$399:$C$412, MATCH(B500, $B$399:$B$412, 0)))</f>
        <v/>
      </c>
      <c r="I500" s="127" t="str">
        <f>IF('Material Flows'!N121="", "", INDEX($D$399:$D$412, MATCH(B500, $B$399:$B$412, 0)))</f>
        <v/>
      </c>
      <c r="J500" s="1"/>
      <c r="K500" s="1"/>
      <c r="L500" s="1"/>
      <c r="M500" s="1"/>
      <c r="N500" s="1"/>
      <c r="O500" s="1"/>
      <c r="P500" s="1"/>
      <c r="Q500" s="1"/>
      <c r="R500" s="1"/>
      <c r="S500" s="1"/>
      <c r="T500" s="1"/>
      <c r="U500" s="1"/>
      <c r="V500" s="1"/>
      <c r="W500" s="1"/>
      <c r="X500" s="1"/>
      <c r="Y500" s="1"/>
      <c r="Z500" s="1"/>
    </row>
    <row r="501" spans="1:26" ht="13" x14ac:dyDescent="0.15">
      <c r="A501" s="1"/>
      <c r="B501" s="119" t="str">
        <f>'Material Flows'!B122</f>
        <v/>
      </c>
      <c r="C501" s="119" t="str">
        <f>'Material Flows'!C122</f>
        <v/>
      </c>
      <c r="D501" s="119" t="str">
        <f>IF(C451="", "", IF('Social and Environmental'!$H$64="Yes", IF('Material Flows'!D$95="Sanitary Landfills", 'Material Flows'!D122, 0)+IF('Material Flows'!E$95="Sanitary Landfills", 'Material Flows'!E122, 0)+IF('Material Flows'!F$95="Sanitary Landfills", 'Material Flows'!F122, 0)+IF('Material Flows'!G$95="Sanitary Landfills", 'Material Flows'!G122, 0)+IF('Material Flows'!H$95="Sanitary Landfills", 'Material Flows'!H122, 0), 0))</f>
        <v/>
      </c>
      <c r="E501" s="140" t="str">
        <f>IF(C451="", "", IF('Social and Environmental'!$H$64="No", IF('Material Flows'!D$95="Sanitary Landfills", 'Material Flows'!D122, 0)+IF('Material Flows'!E$95="Sanitary Landfills", 'Material Flows'!E122, 0)+IF('Material Flows'!F$95="Sanitary Landfills", 'Material Flows'!F122, 0)+IF('Material Flows'!G$95="Sanitary Landfills", 'Material Flows'!G122, 0)+IF('Material Flows'!H$95="Sanitary Landfills", 'Material Flows'!H122, 0), 0))</f>
        <v/>
      </c>
      <c r="F501" s="119" t="str">
        <f>IF(C451="", "", IF('Social and Environmental'!$H$69="No", IF('Material Flows'!D$95="Uncontrolled Dumps", 'Material Flows'!D122, 0)+IF('Material Flows'!E$95="Uncontrolled Dumps", 'Material Flows'!E122, 0)+IF('Material Flows'!F$95="Uncontrolled Dumps", 'Material Flows'!F122, 0)+IF('Material Flows'!G$95="Uncontrolled Dumps", 'Material Flows'!G122, 0)+IF('Material Flows'!H$95="Uncontrolled Dumps", 'Material Flows'!H122, 0), 0))</f>
        <v/>
      </c>
      <c r="G501" s="119" t="str">
        <f>IF(C451="", "", IF('Social and Environmental'!$H$69="Yes", IF('Material Flows'!D$95="Uncontrolled Dumps", 'Material Flows'!D122, 0)+IF('Material Flows'!E$95="Uncontrolled Dumps", 'Material Flows'!E122, 0)+IF('Material Flows'!F$95="Uncontrolled Dumps", 'Material Flows'!F122, 0)+IF('Material Flows'!G$95="Uncontrolled Dumps", 'Material Flows'!G122, 0)+IF('Material Flows'!H$95="Uncontrolled Dumps", 'Material Flows'!H122, 0), 0))</f>
        <v/>
      </c>
      <c r="H501" s="127" t="str">
        <f>IF('Material Flows'!N122="", "", INDEX($C$399:$C$412, MATCH(B501, $B$399:$B$412, 0)))</f>
        <v/>
      </c>
      <c r="I501" s="127" t="str">
        <f>IF('Material Flows'!N122="", "", INDEX($D$399:$D$412, MATCH(B501, $B$399:$B$412, 0)))</f>
        <v/>
      </c>
      <c r="J501" s="1"/>
      <c r="K501" s="1"/>
      <c r="L501" s="1"/>
      <c r="M501" s="1"/>
      <c r="N501" s="1"/>
      <c r="O501" s="1"/>
      <c r="P501" s="1"/>
      <c r="Q501" s="1"/>
      <c r="R501" s="1"/>
      <c r="S501" s="1"/>
      <c r="T501" s="1"/>
      <c r="U501" s="1"/>
      <c r="V501" s="1"/>
      <c r="W501" s="1"/>
      <c r="X501" s="1"/>
      <c r="Y501" s="1"/>
      <c r="Z501" s="1"/>
    </row>
    <row r="502" spans="1:26" ht="13" x14ac:dyDescent="0.15">
      <c r="A502" s="1"/>
      <c r="B502" s="119" t="str">
        <f>'Material Flows'!B123</f>
        <v/>
      </c>
      <c r="C502" s="119" t="str">
        <f>'Material Flows'!C123</f>
        <v/>
      </c>
      <c r="D502" s="119" t="str">
        <f>IF(C452="", "", IF('Social and Environmental'!$H$64="Yes", IF('Material Flows'!D$95="Sanitary Landfills", 'Material Flows'!D123, 0)+IF('Material Flows'!E$95="Sanitary Landfills", 'Material Flows'!E123, 0)+IF('Material Flows'!F$95="Sanitary Landfills", 'Material Flows'!F123, 0)+IF('Material Flows'!G$95="Sanitary Landfills", 'Material Flows'!G123, 0)+IF('Material Flows'!H$95="Sanitary Landfills", 'Material Flows'!H123, 0), 0))</f>
        <v/>
      </c>
      <c r="E502" s="140" t="str">
        <f>IF(C452="", "", IF('Social and Environmental'!$H$64="No", IF('Material Flows'!D$95="Sanitary Landfills", 'Material Flows'!D123, 0)+IF('Material Flows'!E$95="Sanitary Landfills", 'Material Flows'!E123, 0)+IF('Material Flows'!F$95="Sanitary Landfills", 'Material Flows'!F123, 0)+IF('Material Flows'!G$95="Sanitary Landfills", 'Material Flows'!G123, 0)+IF('Material Flows'!H$95="Sanitary Landfills", 'Material Flows'!H123, 0), 0))</f>
        <v/>
      </c>
      <c r="F502" s="119" t="str">
        <f>IF(C452="", "", IF('Social and Environmental'!$H$69="No", IF('Material Flows'!D$95="Uncontrolled Dumps", 'Material Flows'!D123, 0)+IF('Material Flows'!E$95="Uncontrolled Dumps", 'Material Flows'!E123, 0)+IF('Material Flows'!F$95="Uncontrolled Dumps", 'Material Flows'!F123, 0)+IF('Material Flows'!G$95="Uncontrolled Dumps", 'Material Flows'!G123, 0)+IF('Material Flows'!H$95="Uncontrolled Dumps", 'Material Flows'!H123, 0), 0))</f>
        <v/>
      </c>
      <c r="G502" s="119" t="str">
        <f>IF(C452="", "", IF('Social and Environmental'!$H$69="Yes", IF('Material Flows'!D$95="Uncontrolled Dumps", 'Material Flows'!D123, 0)+IF('Material Flows'!E$95="Uncontrolled Dumps", 'Material Flows'!E123, 0)+IF('Material Flows'!F$95="Uncontrolled Dumps", 'Material Flows'!F123, 0)+IF('Material Flows'!G$95="Uncontrolled Dumps", 'Material Flows'!G123, 0)+IF('Material Flows'!H$95="Uncontrolled Dumps", 'Material Flows'!H123, 0), 0))</f>
        <v/>
      </c>
      <c r="H502" s="127" t="str">
        <f>IF('Material Flows'!N123="", "", INDEX($C$399:$C$412, MATCH(B502, $B$399:$B$412, 0)))</f>
        <v/>
      </c>
      <c r="I502" s="127" t="str">
        <f>IF('Material Flows'!N123="", "", INDEX($D$399:$D$412, MATCH(B502, $B$399:$B$412, 0)))</f>
        <v/>
      </c>
      <c r="J502" s="1"/>
      <c r="K502" s="1"/>
      <c r="L502" s="1"/>
      <c r="M502" s="1"/>
      <c r="N502" s="1"/>
      <c r="O502" s="1"/>
      <c r="P502" s="1"/>
      <c r="Q502" s="1"/>
      <c r="R502" s="1"/>
      <c r="S502" s="1"/>
      <c r="T502" s="1"/>
      <c r="U502" s="1"/>
      <c r="V502" s="1"/>
      <c r="W502" s="1"/>
      <c r="X502" s="1"/>
      <c r="Y502" s="1"/>
      <c r="Z502" s="1"/>
    </row>
    <row r="503" spans="1:26" ht="13" x14ac:dyDescent="0.15">
      <c r="A503" s="1"/>
      <c r="B503" s="119" t="str">
        <f>'Material Flows'!B124</f>
        <v/>
      </c>
      <c r="C503" s="119" t="str">
        <f>'Material Flows'!C124</f>
        <v/>
      </c>
      <c r="D503" s="119" t="str">
        <f>IF(C453="", "", IF('Social and Environmental'!$H$64="Yes", IF('Material Flows'!D$95="Sanitary Landfills", 'Material Flows'!D124, 0)+IF('Material Flows'!E$95="Sanitary Landfills", 'Material Flows'!E124, 0)+IF('Material Flows'!F$95="Sanitary Landfills", 'Material Flows'!F124, 0)+IF('Material Flows'!G$95="Sanitary Landfills", 'Material Flows'!G124, 0)+IF('Material Flows'!H$95="Sanitary Landfills", 'Material Flows'!H124, 0), 0))</f>
        <v/>
      </c>
      <c r="E503" s="140" t="str">
        <f>IF(C453="", "", IF('Social and Environmental'!$H$64="No", IF('Material Flows'!D$95="Sanitary Landfills", 'Material Flows'!D124, 0)+IF('Material Flows'!E$95="Sanitary Landfills", 'Material Flows'!E124, 0)+IF('Material Flows'!F$95="Sanitary Landfills", 'Material Flows'!F124, 0)+IF('Material Flows'!G$95="Sanitary Landfills", 'Material Flows'!G124, 0)+IF('Material Flows'!H$95="Sanitary Landfills", 'Material Flows'!H124, 0), 0))</f>
        <v/>
      </c>
      <c r="F503" s="119" t="str">
        <f>IF(C453="", "", IF('Social and Environmental'!$H$69="No", IF('Material Flows'!D$95="Uncontrolled Dumps", 'Material Flows'!D124, 0)+IF('Material Flows'!E$95="Uncontrolled Dumps", 'Material Flows'!E124, 0)+IF('Material Flows'!F$95="Uncontrolled Dumps", 'Material Flows'!F124, 0)+IF('Material Flows'!G$95="Uncontrolled Dumps", 'Material Flows'!G124, 0)+IF('Material Flows'!H$95="Uncontrolled Dumps", 'Material Flows'!H124, 0), 0))</f>
        <v/>
      </c>
      <c r="G503" s="119" t="str">
        <f>IF(C453="", "", IF('Social and Environmental'!$H$69="Yes", IF('Material Flows'!D$95="Uncontrolled Dumps", 'Material Flows'!D124, 0)+IF('Material Flows'!E$95="Uncontrolled Dumps", 'Material Flows'!E124, 0)+IF('Material Flows'!F$95="Uncontrolled Dumps", 'Material Flows'!F124, 0)+IF('Material Flows'!G$95="Uncontrolled Dumps", 'Material Flows'!G124, 0)+IF('Material Flows'!H$95="Uncontrolled Dumps", 'Material Flows'!H124, 0), 0))</f>
        <v/>
      </c>
      <c r="H503" s="127" t="str">
        <f>IF('Material Flows'!N124="", "", INDEX($C$399:$C$412, MATCH(B503, $B$399:$B$412, 0)))</f>
        <v/>
      </c>
      <c r="I503" s="127" t="str">
        <f>IF('Material Flows'!N124="", "", INDEX($D$399:$D$412, MATCH(B503, $B$399:$B$412, 0)))</f>
        <v/>
      </c>
      <c r="J503" s="1"/>
      <c r="K503" s="1"/>
      <c r="L503" s="1"/>
      <c r="M503" s="1"/>
      <c r="N503" s="1"/>
      <c r="O503" s="1"/>
      <c r="P503" s="1"/>
      <c r="Q503" s="1"/>
      <c r="R503" s="1"/>
      <c r="S503" s="1"/>
      <c r="T503" s="1"/>
      <c r="U503" s="1"/>
      <c r="V503" s="1"/>
      <c r="W503" s="1"/>
      <c r="X503" s="1"/>
      <c r="Y503" s="1"/>
      <c r="Z503" s="1"/>
    </row>
    <row r="504" spans="1:26" ht="13" x14ac:dyDescent="0.15">
      <c r="A504" s="1"/>
      <c r="B504" s="119" t="str">
        <f>'Material Flows'!B125</f>
        <v/>
      </c>
      <c r="C504" s="119" t="str">
        <f>'Material Flows'!C125</f>
        <v/>
      </c>
      <c r="D504" s="119" t="str">
        <f>IF(C454="", "", IF('Social and Environmental'!$H$64="Yes", IF('Material Flows'!D$95="Sanitary Landfills", 'Material Flows'!D125, 0)+IF('Material Flows'!E$95="Sanitary Landfills", 'Material Flows'!E125, 0)+IF('Material Flows'!F$95="Sanitary Landfills", 'Material Flows'!F125, 0)+IF('Material Flows'!G$95="Sanitary Landfills", 'Material Flows'!G125, 0)+IF('Material Flows'!H$95="Sanitary Landfills", 'Material Flows'!H125, 0), 0))</f>
        <v/>
      </c>
      <c r="E504" s="140" t="str">
        <f>IF(C454="", "", IF('Social and Environmental'!$H$64="No", IF('Material Flows'!D$95="Sanitary Landfills", 'Material Flows'!D125, 0)+IF('Material Flows'!E$95="Sanitary Landfills", 'Material Flows'!E125, 0)+IF('Material Flows'!F$95="Sanitary Landfills", 'Material Flows'!F125, 0)+IF('Material Flows'!G$95="Sanitary Landfills", 'Material Flows'!G125, 0)+IF('Material Flows'!H$95="Sanitary Landfills", 'Material Flows'!H125, 0), 0))</f>
        <v/>
      </c>
      <c r="F504" s="119" t="str">
        <f>IF(C454="", "", IF('Social and Environmental'!$H$69="No", IF('Material Flows'!D$95="Uncontrolled Dumps", 'Material Flows'!D125, 0)+IF('Material Flows'!E$95="Uncontrolled Dumps", 'Material Flows'!E125, 0)+IF('Material Flows'!F$95="Uncontrolled Dumps", 'Material Flows'!F125, 0)+IF('Material Flows'!G$95="Uncontrolled Dumps", 'Material Flows'!G125, 0)+IF('Material Flows'!H$95="Uncontrolled Dumps", 'Material Flows'!H125, 0), 0))</f>
        <v/>
      </c>
      <c r="G504" s="119" t="str">
        <f>IF(C454="", "", IF('Social and Environmental'!$H$69="Yes", IF('Material Flows'!D$95="Uncontrolled Dumps", 'Material Flows'!D125, 0)+IF('Material Flows'!E$95="Uncontrolled Dumps", 'Material Flows'!E125, 0)+IF('Material Flows'!F$95="Uncontrolled Dumps", 'Material Flows'!F125, 0)+IF('Material Flows'!G$95="Uncontrolled Dumps", 'Material Flows'!G125, 0)+IF('Material Flows'!H$95="Uncontrolled Dumps", 'Material Flows'!H125, 0), 0))</f>
        <v/>
      </c>
      <c r="H504" s="127" t="str">
        <f>IF('Material Flows'!N125="", "", INDEX($C$399:$C$412, MATCH(B504, $B$399:$B$412, 0)))</f>
        <v/>
      </c>
      <c r="I504" s="127" t="str">
        <f>IF('Material Flows'!N125="", "", INDEX($D$399:$D$412, MATCH(B504, $B$399:$B$412, 0)))</f>
        <v/>
      </c>
      <c r="J504" s="1"/>
      <c r="K504" s="1"/>
      <c r="L504" s="1"/>
      <c r="M504" s="1"/>
      <c r="N504" s="1"/>
      <c r="O504" s="1"/>
      <c r="P504" s="1"/>
      <c r="Q504" s="1"/>
      <c r="R504" s="1"/>
      <c r="S504" s="1"/>
      <c r="T504" s="1"/>
      <c r="U504" s="1"/>
      <c r="V504" s="1"/>
      <c r="W504" s="1"/>
      <c r="X504" s="1"/>
      <c r="Y504" s="1"/>
      <c r="Z504" s="1"/>
    </row>
    <row r="505" spans="1:26" ht="13" x14ac:dyDescent="0.15">
      <c r="A505" s="1"/>
      <c r="B505" s="119" t="str">
        <f>'Material Flows'!B126</f>
        <v/>
      </c>
      <c r="C505" s="119" t="str">
        <f>'Material Flows'!C126</f>
        <v/>
      </c>
      <c r="D505" s="119" t="str">
        <f>IF(C455="", "", IF('Social and Environmental'!$H$64="Yes", IF('Material Flows'!D$95="Sanitary Landfills", 'Material Flows'!D126, 0)+IF('Material Flows'!E$95="Sanitary Landfills", 'Material Flows'!E126, 0)+IF('Material Flows'!F$95="Sanitary Landfills", 'Material Flows'!F126, 0)+IF('Material Flows'!G$95="Sanitary Landfills", 'Material Flows'!G126, 0)+IF('Material Flows'!H$95="Sanitary Landfills", 'Material Flows'!H126, 0), 0))</f>
        <v/>
      </c>
      <c r="E505" s="140" t="str">
        <f>IF(C455="", "", IF('Social and Environmental'!$H$64="No", IF('Material Flows'!D$95="Sanitary Landfills", 'Material Flows'!D126, 0)+IF('Material Flows'!E$95="Sanitary Landfills", 'Material Flows'!E126, 0)+IF('Material Flows'!F$95="Sanitary Landfills", 'Material Flows'!F126, 0)+IF('Material Flows'!G$95="Sanitary Landfills", 'Material Flows'!G126, 0)+IF('Material Flows'!H$95="Sanitary Landfills", 'Material Flows'!H126, 0), 0))</f>
        <v/>
      </c>
      <c r="F505" s="119" t="str">
        <f>IF(C455="", "", IF('Social and Environmental'!$H$69="No", IF('Material Flows'!D$95="Uncontrolled Dumps", 'Material Flows'!D126, 0)+IF('Material Flows'!E$95="Uncontrolled Dumps", 'Material Flows'!E126, 0)+IF('Material Flows'!F$95="Uncontrolled Dumps", 'Material Flows'!F126, 0)+IF('Material Flows'!G$95="Uncontrolled Dumps", 'Material Flows'!G126, 0)+IF('Material Flows'!H$95="Uncontrolled Dumps", 'Material Flows'!H126, 0), 0))</f>
        <v/>
      </c>
      <c r="G505" s="119" t="str">
        <f>IF(C455="", "", IF('Social and Environmental'!$H$69="Yes", IF('Material Flows'!D$95="Uncontrolled Dumps", 'Material Flows'!D126, 0)+IF('Material Flows'!E$95="Uncontrolled Dumps", 'Material Flows'!E126, 0)+IF('Material Flows'!F$95="Uncontrolled Dumps", 'Material Flows'!F126, 0)+IF('Material Flows'!G$95="Uncontrolled Dumps", 'Material Flows'!G126, 0)+IF('Material Flows'!H$95="Uncontrolled Dumps", 'Material Flows'!H126, 0), 0))</f>
        <v/>
      </c>
      <c r="H505" s="127" t="str">
        <f>IF('Material Flows'!N126="", "", INDEX($C$399:$C$412, MATCH(B505, $B$399:$B$412, 0)))</f>
        <v/>
      </c>
      <c r="I505" s="127" t="str">
        <f>IF('Material Flows'!N126="", "", INDEX($D$399:$D$412, MATCH(B505, $B$399:$B$412, 0)))</f>
        <v/>
      </c>
      <c r="J505" s="1"/>
      <c r="K505" s="1"/>
      <c r="L505" s="1"/>
      <c r="M505" s="1"/>
      <c r="N505" s="1"/>
      <c r="O505" s="1"/>
      <c r="P505" s="1"/>
      <c r="Q505" s="1"/>
      <c r="R505" s="1"/>
      <c r="S505" s="1"/>
      <c r="T505" s="1"/>
      <c r="U505" s="1"/>
      <c r="V505" s="1"/>
      <c r="W505" s="1"/>
      <c r="X505" s="1"/>
      <c r="Y505" s="1"/>
      <c r="Z505" s="1"/>
    </row>
    <row r="506" spans="1:26" ht="13" x14ac:dyDescent="0.15">
      <c r="A506" s="1"/>
      <c r="B506" s="119" t="str">
        <f>'Material Flows'!B127</f>
        <v/>
      </c>
      <c r="C506" s="119" t="str">
        <f>'Material Flows'!C127</f>
        <v/>
      </c>
      <c r="D506" s="119" t="str">
        <f>IF(C456="", "", IF('Social and Environmental'!$H$64="Yes", IF('Material Flows'!D$95="Sanitary Landfills", 'Material Flows'!D127, 0)+IF('Material Flows'!E$95="Sanitary Landfills", 'Material Flows'!E127, 0)+IF('Material Flows'!F$95="Sanitary Landfills", 'Material Flows'!F127, 0)+IF('Material Flows'!G$95="Sanitary Landfills", 'Material Flows'!G127, 0)+IF('Material Flows'!H$95="Sanitary Landfills", 'Material Flows'!H127, 0), 0))</f>
        <v/>
      </c>
      <c r="E506" s="140" t="str">
        <f>IF(C456="", "", IF('Social and Environmental'!$H$64="No", IF('Material Flows'!D$95="Sanitary Landfills", 'Material Flows'!D127, 0)+IF('Material Flows'!E$95="Sanitary Landfills", 'Material Flows'!E127, 0)+IF('Material Flows'!F$95="Sanitary Landfills", 'Material Flows'!F127, 0)+IF('Material Flows'!G$95="Sanitary Landfills", 'Material Flows'!G127, 0)+IF('Material Flows'!H$95="Sanitary Landfills", 'Material Flows'!H127, 0), 0))</f>
        <v/>
      </c>
      <c r="F506" s="119" t="str">
        <f>IF(C456="", "", IF('Social and Environmental'!$H$69="No", IF('Material Flows'!D$95="Uncontrolled Dumps", 'Material Flows'!D127, 0)+IF('Material Flows'!E$95="Uncontrolled Dumps", 'Material Flows'!E127, 0)+IF('Material Flows'!F$95="Uncontrolled Dumps", 'Material Flows'!F127, 0)+IF('Material Flows'!G$95="Uncontrolled Dumps", 'Material Flows'!G127, 0)+IF('Material Flows'!H$95="Uncontrolled Dumps", 'Material Flows'!H127, 0), 0))</f>
        <v/>
      </c>
      <c r="G506" s="119" t="str">
        <f>IF(C456="", "", IF('Social and Environmental'!$H$69="Yes", IF('Material Flows'!D$95="Uncontrolled Dumps", 'Material Flows'!D127, 0)+IF('Material Flows'!E$95="Uncontrolled Dumps", 'Material Flows'!E127, 0)+IF('Material Flows'!F$95="Uncontrolled Dumps", 'Material Flows'!F127, 0)+IF('Material Flows'!G$95="Uncontrolled Dumps", 'Material Flows'!G127, 0)+IF('Material Flows'!H$95="Uncontrolled Dumps", 'Material Flows'!H127, 0), 0))</f>
        <v/>
      </c>
      <c r="H506" s="127" t="str">
        <f>IF('Material Flows'!N127="", "", INDEX($C$399:$C$412, MATCH(B506, $B$399:$B$412, 0)))</f>
        <v/>
      </c>
      <c r="I506" s="127" t="str">
        <f>IF('Material Flows'!N127="", "", INDEX($D$399:$D$412, MATCH(B506, $B$399:$B$412, 0)))</f>
        <v/>
      </c>
      <c r="J506" s="1"/>
      <c r="K506" s="1"/>
      <c r="L506" s="1"/>
      <c r="M506" s="1"/>
      <c r="N506" s="1"/>
      <c r="O506" s="1"/>
      <c r="P506" s="1"/>
      <c r="Q506" s="1"/>
      <c r="R506" s="1"/>
      <c r="S506" s="1"/>
      <c r="T506" s="1"/>
      <c r="U506" s="1"/>
      <c r="V506" s="1"/>
      <c r="W506" s="1"/>
      <c r="X506" s="1"/>
      <c r="Y506" s="1"/>
      <c r="Z506" s="1"/>
    </row>
    <row r="507" spans="1:26" ht="13" x14ac:dyDescent="0.15">
      <c r="A507" s="1"/>
      <c r="B507" s="119" t="str">
        <f>'Material Flows'!B128</f>
        <v/>
      </c>
      <c r="C507" s="119" t="str">
        <f>'Material Flows'!C128</f>
        <v/>
      </c>
      <c r="D507" s="119" t="str">
        <f>IF(C457="", "", IF('Social and Environmental'!$H$64="Yes", IF('Material Flows'!D$95="Sanitary Landfills", 'Material Flows'!D128, 0)+IF('Material Flows'!E$95="Sanitary Landfills", 'Material Flows'!E128, 0)+IF('Material Flows'!F$95="Sanitary Landfills", 'Material Flows'!F128, 0)+IF('Material Flows'!G$95="Sanitary Landfills", 'Material Flows'!G128, 0)+IF('Material Flows'!H$95="Sanitary Landfills", 'Material Flows'!H128, 0), 0))</f>
        <v/>
      </c>
      <c r="E507" s="140" t="str">
        <f>IF(C457="", "", IF('Social and Environmental'!$H$64="No", IF('Material Flows'!D$95="Sanitary Landfills", 'Material Flows'!D128, 0)+IF('Material Flows'!E$95="Sanitary Landfills", 'Material Flows'!E128, 0)+IF('Material Flows'!F$95="Sanitary Landfills", 'Material Flows'!F128, 0)+IF('Material Flows'!G$95="Sanitary Landfills", 'Material Flows'!G128, 0)+IF('Material Flows'!H$95="Sanitary Landfills", 'Material Flows'!H128, 0), 0))</f>
        <v/>
      </c>
      <c r="F507" s="119" t="str">
        <f>IF(C457="", "", IF('Social and Environmental'!$H$69="No", IF('Material Flows'!D$95="Uncontrolled Dumps", 'Material Flows'!D128, 0)+IF('Material Flows'!E$95="Uncontrolled Dumps", 'Material Flows'!E128, 0)+IF('Material Flows'!F$95="Uncontrolled Dumps", 'Material Flows'!F128, 0)+IF('Material Flows'!G$95="Uncontrolled Dumps", 'Material Flows'!G128, 0)+IF('Material Flows'!H$95="Uncontrolled Dumps", 'Material Flows'!H128, 0), 0))</f>
        <v/>
      </c>
      <c r="G507" s="119" t="str">
        <f>IF(C457="", "", IF('Social and Environmental'!$H$69="Yes", IF('Material Flows'!D$95="Uncontrolled Dumps", 'Material Flows'!D128, 0)+IF('Material Flows'!E$95="Uncontrolled Dumps", 'Material Flows'!E128, 0)+IF('Material Flows'!F$95="Uncontrolled Dumps", 'Material Flows'!F128, 0)+IF('Material Flows'!G$95="Uncontrolled Dumps", 'Material Flows'!G128, 0)+IF('Material Flows'!H$95="Uncontrolled Dumps", 'Material Flows'!H128, 0), 0))</f>
        <v/>
      </c>
      <c r="H507" s="127" t="str">
        <f>IF('Material Flows'!N128="", "", INDEX($C$399:$C$412, MATCH(B507, $B$399:$B$412, 0)))</f>
        <v/>
      </c>
      <c r="I507" s="127" t="str">
        <f>IF('Material Flows'!N128="", "", INDEX($D$399:$D$412, MATCH(B507, $B$399:$B$412, 0)))</f>
        <v/>
      </c>
      <c r="J507" s="1"/>
      <c r="K507" s="1"/>
      <c r="L507" s="1"/>
      <c r="M507" s="1"/>
      <c r="N507" s="1"/>
      <c r="O507" s="1"/>
      <c r="P507" s="1"/>
      <c r="Q507" s="1"/>
      <c r="R507" s="1"/>
      <c r="S507" s="1"/>
      <c r="T507" s="1"/>
      <c r="U507" s="1"/>
      <c r="V507" s="1"/>
      <c r="W507" s="1"/>
      <c r="X507" s="1"/>
      <c r="Y507" s="1"/>
      <c r="Z507" s="1"/>
    </row>
    <row r="508" spans="1:26" ht="13" x14ac:dyDescent="0.15">
      <c r="A508" s="1"/>
      <c r="B508" s="119" t="str">
        <f>'Material Flows'!B129</f>
        <v/>
      </c>
      <c r="C508" s="119" t="str">
        <f>'Material Flows'!C129</f>
        <v/>
      </c>
      <c r="D508" s="119" t="str">
        <f>IF(C458="", "", IF('Social and Environmental'!$H$64="Yes", IF('Material Flows'!D$95="Sanitary Landfills", 'Material Flows'!D129, 0)+IF('Material Flows'!E$95="Sanitary Landfills", 'Material Flows'!E129, 0)+IF('Material Flows'!F$95="Sanitary Landfills", 'Material Flows'!F129, 0)+IF('Material Flows'!G$95="Sanitary Landfills", 'Material Flows'!G129, 0)+IF('Material Flows'!H$95="Sanitary Landfills", 'Material Flows'!H129, 0), 0))</f>
        <v/>
      </c>
      <c r="E508" s="140" t="str">
        <f>IF(C458="", "", IF('Social and Environmental'!$H$64="No", IF('Material Flows'!D$95="Sanitary Landfills", 'Material Flows'!D129, 0)+IF('Material Flows'!E$95="Sanitary Landfills", 'Material Flows'!E129, 0)+IF('Material Flows'!F$95="Sanitary Landfills", 'Material Flows'!F129, 0)+IF('Material Flows'!G$95="Sanitary Landfills", 'Material Flows'!G129, 0)+IF('Material Flows'!H$95="Sanitary Landfills", 'Material Flows'!H129, 0), 0))</f>
        <v/>
      </c>
      <c r="F508" s="119" t="str">
        <f>IF(C458="", "", IF('Social and Environmental'!$H$69="No", IF('Material Flows'!D$95="Uncontrolled Dumps", 'Material Flows'!D129, 0)+IF('Material Flows'!E$95="Uncontrolled Dumps", 'Material Flows'!E129, 0)+IF('Material Flows'!F$95="Uncontrolled Dumps", 'Material Flows'!F129, 0)+IF('Material Flows'!G$95="Uncontrolled Dumps", 'Material Flows'!G129, 0)+IF('Material Flows'!H$95="Uncontrolled Dumps", 'Material Flows'!H129, 0), 0))</f>
        <v/>
      </c>
      <c r="G508" s="119" t="str">
        <f>IF(C458="", "", IF('Social and Environmental'!$H$69="Yes", IF('Material Flows'!D$95="Uncontrolled Dumps", 'Material Flows'!D129, 0)+IF('Material Flows'!E$95="Uncontrolled Dumps", 'Material Flows'!E129, 0)+IF('Material Flows'!F$95="Uncontrolled Dumps", 'Material Flows'!F129, 0)+IF('Material Flows'!G$95="Uncontrolled Dumps", 'Material Flows'!G129, 0)+IF('Material Flows'!H$95="Uncontrolled Dumps", 'Material Flows'!H129, 0), 0))</f>
        <v/>
      </c>
      <c r="H508" s="127" t="str">
        <f>IF('Material Flows'!N129="", "", INDEX($C$399:$C$412, MATCH(B508, $B$399:$B$412, 0)))</f>
        <v/>
      </c>
      <c r="I508" s="127" t="str">
        <f>IF('Material Flows'!N129="", "", INDEX($D$399:$D$412, MATCH(B508, $B$399:$B$412, 0)))</f>
        <v/>
      </c>
      <c r="J508" s="1"/>
      <c r="K508" s="1"/>
      <c r="L508" s="1"/>
      <c r="M508" s="1"/>
      <c r="N508" s="1"/>
      <c r="O508" s="1"/>
      <c r="P508" s="1"/>
      <c r="Q508" s="1"/>
      <c r="R508" s="1"/>
      <c r="S508" s="1"/>
      <c r="T508" s="1"/>
      <c r="U508" s="1"/>
      <c r="V508" s="1"/>
      <c r="W508" s="1"/>
      <c r="X508" s="1"/>
      <c r="Y508" s="1"/>
      <c r="Z508" s="1"/>
    </row>
    <row r="509" spans="1:26" ht="13" x14ac:dyDescent="0.15">
      <c r="A509" s="1"/>
      <c r="B509" s="119" t="str">
        <f>'Material Flows'!B130</f>
        <v/>
      </c>
      <c r="C509" s="119" t="str">
        <f>'Material Flows'!C130</f>
        <v/>
      </c>
      <c r="D509" s="119" t="str">
        <f>IF(C459="", "", IF('Social and Environmental'!$H$64="Yes", IF('Material Flows'!D$95="Sanitary Landfills", 'Material Flows'!D130, 0)+IF('Material Flows'!E$95="Sanitary Landfills", 'Material Flows'!E130, 0)+IF('Material Flows'!F$95="Sanitary Landfills", 'Material Flows'!F130, 0)+IF('Material Flows'!G$95="Sanitary Landfills", 'Material Flows'!G130, 0)+IF('Material Flows'!H$95="Sanitary Landfills", 'Material Flows'!H130, 0), 0))</f>
        <v/>
      </c>
      <c r="E509" s="140" t="str">
        <f>IF(C459="", "", IF('Social and Environmental'!$H$64="No", IF('Material Flows'!D$95="Sanitary Landfills", 'Material Flows'!D130, 0)+IF('Material Flows'!E$95="Sanitary Landfills", 'Material Flows'!E130, 0)+IF('Material Flows'!F$95="Sanitary Landfills", 'Material Flows'!F130, 0)+IF('Material Flows'!G$95="Sanitary Landfills", 'Material Flows'!G130, 0)+IF('Material Flows'!H$95="Sanitary Landfills", 'Material Flows'!H130, 0), 0))</f>
        <v/>
      </c>
      <c r="F509" s="119" t="str">
        <f>IF(C459="", "", IF('Social and Environmental'!$H$69="No", IF('Material Flows'!D$95="Uncontrolled Dumps", 'Material Flows'!D130, 0)+IF('Material Flows'!E$95="Uncontrolled Dumps", 'Material Flows'!E130, 0)+IF('Material Flows'!F$95="Uncontrolled Dumps", 'Material Flows'!F130, 0)+IF('Material Flows'!G$95="Uncontrolled Dumps", 'Material Flows'!G130, 0)+IF('Material Flows'!H$95="Uncontrolled Dumps", 'Material Flows'!H130, 0), 0))</f>
        <v/>
      </c>
      <c r="G509" s="119" t="str">
        <f>IF(C459="", "", IF('Social and Environmental'!$H$69="Yes", IF('Material Flows'!D$95="Uncontrolled Dumps", 'Material Flows'!D130, 0)+IF('Material Flows'!E$95="Uncontrolled Dumps", 'Material Flows'!E130, 0)+IF('Material Flows'!F$95="Uncontrolled Dumps", 'Material Flows'!F130, 0)+IF('Material Flows'!G$95="Uncontrolled Dumps", 'Material Flows'!G130, 0)+IF('Material Flows'!H$95="Uncontrolled Dumps", 'Material Flows'!H130, 0), 0))</f>
        <v/>
      </c>
      <c r="H509" s="127" t="str">
        <f>IF('Material Flows'!N130="", "", INDEX($C$399:$C$412, MATCH(B509, $B$399:$B$412, 0)))</f>
        <v/>
      </c>
      <c r="I509" s="127" t="str">
        <f>IF('Material Flows'!N130="", "", INDEX($D$399:$D$412, MATCH(B509, $B$399:$B$412, 0)))</f>
        <v/>
      </c>
      <c r="J509" s="1"/>
      <c r="K509" s="1"/>
      <c r="L509" s="1"/>
      <c r="M509" s="1"/>
      <c r="N509" s="1"/>
      <c r="O509" s="1"/>
      <c r="P509" s="1"/>
      <c r="Q509" s="1"/>
      <c r="R509" s="1"/>
      <c r="S509" s="1"/>
      <c r="T509" s="1"/>
      <c r="U509" s="1"/>
      <c r="V509" s="1"/>
      <c r="W509" s="1"/>
      <c r="X509" s="1"/>
      <c r="Y509" s="1"/>
      <c r="Z509" s="1"/>
    </row>
    <row r="510" spans="1:26" ht="13" x14ac:dyDescent="0.15">
      <c r="A510" s="1"/>
      <c r="B510" s="119" t="str">
        <f>'Material Flows'!B131</f>
        <v/>
      </c>
      <c r="C510" s="119" t="str">
        <f>'Material Flows'!C131</f>
        <v/>
      </c>
      <c r="D510" s="119" t="str">
        <f>IF(C460="", "", IF('Social and Environmental'!$H$64="Yes", IF('Material Flows'!D$95="Sanitary Landfills", 'Material Flows'!D131, 0)+IF('Material Flows'!E$95="Sanitary Landfills", 'Material Flows'!E131, 0)+IF('Material Flows'!F$95="Sanitary Landfills", 'Material Flows'!F131, 0)+IF('Material Flows'!G$95="Sanitary Landfills", 'Material Flows'!G131, 0)+IF('Material Flows'!H$95="Sanitary Landfills", 'Material Flows'!H131, 0), 0))</f>
        <v/>
      </c>
      <c r="E510" s="140" t="str">
        <f>IF(C460="", "", IF('Social and Environmental'!$H$64="No", IF('Material Flows'!D$95="Sanitary Landfills", 'Material Flows'!D131, 0)+IF('Material Flows'!E$95="Sanitary Landfills", 'Material Flows'!E131, 0)+IF('Material Flows'!F$95="Sanitary Landfills", 'Material Flows'!F131, 0)+IF('Material Flows'!G$95="Sanitary Landfills", 'Material Flows'!G131, 0)+IF('Material Flows'!H$95="Sanitary Landfills", 'Material Flows'!H131, 0), 0))</f>
        <v/>
      </c>
      <c r="F510" s="119" t="str">
        <f>IF(C460="", "", IF('Social and Environmental'!$H$69="No", IF('Material Flows'!D$95="Uncontrolled Dumps", 'Material Flows'!D131, 0)+IF('Material Flows'!E$95="Uncontrolled Dumps", 'Material Flows'!E131, 0)+IF('Material Flows'!F$95="Uncontrolled Dumps", 'Material Flows'!F131, 0)+IF('Material Flows'!G$95="Uncontrolled Dumps", 'Material Flows'!G131, 0)+IF('Material Flows'!H$95="Uncontrolled Dumps", 'Material Flows'!H131, 0), 0))</f>
        <v/>
      </c>
      <c r="G510" s="119" t="str">
        <f>IF(C460="", "", IF('Social and Environmental'!$H$69="Yes", IF('Material Flows'!D$95="Uncontrolled Dumps", 'Material Flows'!D131, 0)+IF('Material Flows'!E$95="Uncontrolled Dumps", 'Material Flows'!E131, 0)+IF('Material Flows'!F$95="Uncontrolled Dumps", 'Material Flows'!F131, 0)+IF('Material Flows'!G$95="Uncontrolled Dumps", 'Material Flows'!G131, 0)+IF('Material Flows'!H$95="Uncontrolled Dumps", 'Material Flows'!H131, 0), 0))</f>
        <v/>
      </c>
      <c r="H510" s="127" t="str">
        <f>IF('Material Flows'!N131="", "", INDEX($C$399:$C$412, MATCH(B510, $B$399:$B$412, 0)))</f>
        <v/>
      </c>
      <c r="I510" s="127" t="str">
        <f>IF('Material Flows'!N131="", "", INDEX($D$399:$D$412, MATCH(B510, $B$399:$B$412, 0)))</f>
        <v/>
      </c>
      <c r="J510" s="1"/>
      <c r="K510" s="1"/>
      <c r="L510" s="1"/>
      <c r="M510" s="1"/>
      <c r="N510" s="1"/>
      <c r="O510" s="1"/>
      <c r="P510" s="1"/>
      <c r="Q510" s="1"/>
      <c r="R510" s="1"/>
      <c r="S510" s="1"/>
      <c r="T510" s="1"/>
      <c r="U510" s="1"/>
      <c r="V510" s="1"/>
      <c r="W510" s="1"/>
      <c r="X510" s="1"/>
      <c r="Y510" s="1"/>
      <c r="Z510" s="1"/>
    </row>
    <row r="511" spans="1:26" ht="13" x14ac:dyDescent="0.15">
      <c r="A511" s="1"/>
      <c r="B511" s="119" t="str">
        <f>'Material Flows'!B132</f>
        <v/>
      </c>
      <c r="C511" s="119" t="str">
        <f>'Material Flows'!C132</f>
        <v/>
      </c>
      <c r="D511" s="119" t="str">
        <f>IF(C461="", "", IF('Social and Environmental'!$H$64="Yes", IF('Material Flows'!D$95="Sanitary Landfills", 'Material Flows'!D132, 0)+IF('Material Flows'!E$95="Sanitary Landfills", 'Material Flows'!E132, 0)+IF('Material Flows'!F$95="Sanitary Landfills", 'Material Flows'!F132, 0)+IF('Material Flows'!G$95="Sanitary Landfills", 'Material Flows'!G132, 0)+IF('Material Flows'!H$95="Sanitary Landfills", 'Material Flows'!H132, 0), 0))</f>
        <v/>
      </c>
      <c r="E511" s="140" t="str">
        <f>IF(C461="", "", IF('Social and Environmental'!$H$64="No", IF('Material Flows'!D$95="Sanitary Landfills", 'Material Flows'!D132, 0)+IF('Material Flows'!E$95="Sanitary Landfills", 'Material Flows'!E132, 0)+IF('Material Flows'!F$95="Sanitary Landfills", 'Material Flows'!F132, 0)+IF('Material Flows'!G$95="Sanitary Landfills", 'Material Flows'!G132, 0)+IF('Material Flows'!H$95="Sanitary Landfills", 'Material Flows'!H132, 0), 0))</f>
        <v/>
      </c>
      <c r="F511" s="119" t="str">
        <f>IF(C461="", "", IF('Social and Environmental'!$H$69="No", IF('Material Flows'!D$95="Uncontrolled Dumps", 'Material Flows'!D132, 0)+IF('Material Flows'!E$95="Uncontrolled Dumps", 'Material Flows'!E132, 0)+IF('Material Flows'!F$95="Uncontrolled Dumps", 'Material Flows'!F132, 0)+IF('Material Flows'!G$95="Uncontrolled Dumps", 'Material Flows'!G132, 0)+IF('Material Flows'!H$95="Uncontrolled Dumps", 'Material Flows'!H132, 0), 0))</f>
        <v/>
      </c>
      <c r="G511" s="119" t="str">
        <f>IF(C461="", "", IF('Social and Environmental'!$H$69="Yes", IF('Material Flows'!D$95="Uncontrolled Dumps", 'Material Flows'!D132, 0)+IF('Material Flows'!E$95="Uncontrolled Dumps", 'Material Flows'!E132, 0)+IF('Material Flows'!F$95="Uncontrolled Dumps", 'Material Flows'!F132, 0)+IF('Material Flows'!G$95="Uncontrolled Dumps", 'Material Flows'!G132, 0)+IF('Material Flows'!H$95="Uncontrolled Dumps", 'Material Flows'!H132, 0), 0))</f>
        <v/>
      </c>
      <c r="H511" s="127" t="str">
        <f>IF('Material Flows'!N132="", "", INDEX($C$399:$C$412, MATCH(B511, $B$399:$B$412, 0)))</f>
        <v/>
      </c>
      <c r="I511" s="127" t="str">
        <f>IF('Material Flows'!N132="", "", INDEX($D$399:$D$412, MATCH(B511, $B$399:$B$412, 0)))</f>
        <v/>
      </c>
      <c r="J511" s="1"/>
      <c r="K511" s="1"/>
      <c r="L511" s="1"/>
      <c r="M511" s="1"/>
      <c r="N511" s="1"/>
      <c r="O511" s="1"/>
      <c r="P511" s="1"/>
      <c r="Q511" s="1"/>
      <c r="R511" s="1"/>
      <c r="S511" s="1"/>
      <c r="T511" s="1"/>
      <c r="U511" s="1"/>
      <c r="V511" s="1"/>
      <c r="W511" s="1"/>
      <c r="X511" s="1"/>
      <c r="Y511" s="1"/>
      <c r="Z511" s="1"/>
    </row>
    <row r="512" spans="1:26" ht="13" x14ac:dyDescent="0.15">
      <c r="A512" s="1"/>
      <c r="B512" s="119" t="str">
        <f>'Material Flows'!B133</f>
        <v/>
      </c>
      <c r="C512" s="119" t="str">
        <f>'Material Flows'!C133</f>
        <v/>
      </c>
      <c r="D512" s="119" t="str">
        <f>IF(C462="", "", IF('Social and Environmental'!$H$64="Yes", IF('Material Flows'!D$95="Sanitary Landfills", 'Material Flows'!D133, 0)+IF('Material Flows'!E$95="Sanitary Landfills", 'Material Flows'!E133, 0)+IF('Material Flows'!F$95="Sanitary Landfills", 'Material Flows'!F133, 0)+IF('Material Flows'!G$95="Sanitary Landfills", 'Material Flows'!G133, 0)+IF('Material Flows'!H$95="Sanitary Landfills", 'Material Flows'!H133, 0), 0))</f>
        <v/>
      </c>
      <c r="E512" s="140" t="str">
        <f>IF(C462="", "", IF('Social and Environmental'!$H$64="No", IF('Material Flows'!D$95="Sanitary Landfills", 'Material Flows'!D133, 0)+IF('Material Flows'!E$95="Sanitary Landfills", 'Material Flows'!E133, 0)+IF('Material Flows'!F$95="Sanitary Landfills", 'Material Flows'!F133, 0)+IF('Material Flows'!G$95="Sanitary Landfills", 'Material Flows'!G133, 0)+IF('Material Flows'!H$95="Sanitary Landfills", 'Material Flows'!H133, 0), 0))</f>
        <v/>
      </c>
      <c r="F512" s="119" t="str">
        <f>IF(C462="", "", IF('Social and Environmental'!$H$69="No", IF('Material Flows'!D$95="Uncontrolled Dumps", 'Material Flows'!D133, 0)+IF('Material Flows'!E$95="Uncontrolled Dumps", 'Material Flows'!E133, 0)+IF('Material Flows'!F$95="Uncontrolled Dumps", 'Material Flows'!F133, 0)+IF('Material Flows'!G$95="Uncontrolled Dumps", 'Material Flows'!G133, 0)+IF('Material Flows'!H$95="Uncontrolled Dumps", 'Material Flows'!H133, 0), 0))</f>
        <v/>
      </c>
      <c r="G512" s="119" t="str">
        <f>IF(C462="", "", IF('Social and Environmental'!$H$69="Yes", IF('Material Flows'!D$95="Uncontrolled Dumps", 'Material Flows'!D133, 0)+IF('Material Flows'!E$95="Uncontrolled Dumps", 'Material Flows'!E133, 0)+IF('Material Flows'!F$95="Uncontrolled Dumps", 'Material Flows'!F133, 0)+IF('Material Flows'!G$95="Uncontrolled Dumps", 'Material Flows'!G133, 0)+IF('Material Flows'!H$95="Uncontrolled Dumps", 'Material Flows'!H133, 0), 0))</f>
        <v/>
      </c>
      <c r="H512" s="127" t="str">
        <f>IF('Material Flows'!N133="", "", INDEX($C$399:$C$412, MATCH(B512, $B$399:$B$412, 0)))</f>
        <v/>
      </c>
      <c r="I512" s="127" t="str">
        <f>IF('Material Flows'!N133="", "", INDEX($D$399:$D$412, MATCH(B512, $B$399:$B$412, 0)))</f>
        <v/>
      </c>
      <c r="J512" s="1"/>
      <c r="K512" s="1"/>
      <c r="L512" s="1"/>
      <c r="M512" s="1"/>
      <c r="N512" s="1"/>
      <c r="O512" s="1"/>
      <c r="P512" s="1"/>
      <c r="Q512" s="1"/>
      <c r="R512" s="1"/>
      <c r="S512" s="1"/>
      <c r="T512" s="1"/>
      <c r="U512" s="1"/>
      <c r="V512" s="1"/>
      <c r="W512" s="1"/>
      <c r="X512" s="1"/>
      <c r="Y512" s="1"/>
      <c r="Z512" s="1"/>
    </row>
    <row r="513" spans="1:26" ht="13" x14ac:dyDescent="0.15">
      <c r="A513" s="1"/>
      <c r="B513" s="119" t="str">
        <f>'Material Flows'!B134</f>
        <v/>
      </c>
      <c r="C513" s="119" t="str">
        <f>'Material Flows'!C134</f>
        <v/>
      </c>
      <c r="D513" s="119" t="str">
        <f>IF(C463="", "", IF('Social and Environmental'!$H$64="Yes", IF('Material Flows'!D$95="Sanitary Landfills", 'Material Flows'!D134, 0)+IF('Material Flows'!E$95="Sanitary Landfills", 'Material Flows'!E134, 0)+IF('Material Flows'!F$95="Sanitary Landfills", 'Material Flows'!F134, 0)+IF('Material Flows'!G$95="Sanitary Landfills", 'Material Flows'!G134, 0)+IF('Material Flows'!H$95="Sanitary Landfills", 'Material Flows'!H134, 0), 0))</f>
        <v/>
      </c>
      <c r="E513" s="140" t="str">
        <f>IF(C463="", "", IF('Social and Environmental'!$H$64="No", IF('Material Flows'!D$95="Sanitary Landfills", 'Material Flows'!D134, 0)+IF('Material Flows'!E$95="Sanitary Landfills", 'Material Flows'!E134, 0)+IF('Material Flows'!F$95="Sanitary Landfills", 'Material Flows'!F134, 0)+IF('Material Flows'!G$95="Sanitary Landfills", 'Material Flows'!G134, 0)+IF('Material Flows'!H$95="Sanitary Landfills", 'Material Flows'!H134, 0), 0))</f>
        <v/>
      </c>
      <c r="F513" s="119" t="str">
        <f>IF(C463="", "", IF('Social and Environmental'!$H$69="No", IF('Material Flows'!D$95="Uncontrolled Dumps", 'Material Flows'!D134, 0)+IF('Material Flows'!E$95="Uncontrolled Dumps", 'Material Flows'!E134, 0)+IF('Material Flows'!F$95="Uncontrolled Dumps", 'Material Flows'!F134, 0)+IF('Material Flows'!G$95="Uncontrolled Dumps", 'Material Flows'!G134, 0)+IF('Material Flows'!H$95="Uncontrolled Dumps", 'Material Flows'!H134, 0), 0))</f>
        <v/>
      </c>
      <c r="G513" s="119" t="str">
        <f>IF(C463="", "", IF('Social and Environmental'!$H$69="Yes", IF('Material Flows'!D$95="Uncontrolled Dumps", 'Material Flows'!D134, 0)+IF('Material Flows'!E$95="Uncontrolled Dumps", 'Material Flows'!E134, 0)+IF('Material Flows'!F$95="Uncontrolled Dumps", 'Material Flows'!F134, 0)+IF('Material Flows'!G$95="Uncontrolled Dumps", 'Material Flows'!G134, 0)+IF('Material Flows'!H$95="Uncontrolled Dumps", 'Material Flows'!H134, 0), 0))</f>
        <v/>
      </c>
      <c r="H513" s="127" t="str">
        <f>IF('Material Flows'!N134="", "", INDEX($C$399:$C$412, MATCH(B513, $B$399:$B$412, 0)))</f>
        <v/>
      </c>
      <c r="I513" s="127" t="str">
        <f>IF('Material Flows'!N134="", "", INDEX($D$399:$D$412, MATCH(B513, $B$399:$B$412, 0)))</f>
        <v/>
      </c>
      <c r="J513" s="1"/>
      <c r="K513" s="1"/>
      <c r="L513" s="1"/>
      <c r="M513" s="1"/>
      <c r="N513" s="1"/>
      <c r="O513" s="1"/>
      <c r="P513" s="1"/>
      <c r="Q513" s="1"/>
      <c r="R513" s="1"/>
      <c r="S513" s="1"/>
      <c r="T513" s="1"/>
      <c r="U513" s="1"/>
      <c r="V513" s="1"/>
      <c r="W513" s="1"/>
      <c r="X513" s="1"/>
      <c r="Y513" s="1"/>
      <c r="Z513" s="1"/>
    </row>
    <row r="514" spans="1:26" ht="13" x14ac:dyDescent="0.15">
      <c r="A514" s="1"/>
      <c r="B514" s="1"/>
      <c r="C514" s="1"/>
      <c r="D514" s="123"/>
      <c r="E514" s="121"/>
      <c r="F514" s="124"/>
      <c r="G514" s="121"/>
      <c r="H514" s="141"/>
      <c r="I514" s="1"/>
      <c r="J514" s="1"/>
      <c r="K514" s="1"/>
      <c r="L514" s="1"/>
      <c r="M514" s="1"/>
      <c r="N514" s="1"/>
      <c r="O514" s="1"/>
      <c r="P514" s="1"/>
      <c r="Q514" s="1"/>
      <c r="R514" s="1"/>
      <c r="S514" s="1"/>
      <c r="T514" s="1"/>
      <c r="U514" s="1"/>
      <c r="V514" s="1"/>
      <c r="W514" s="1"/>
      <c r="X514" s="1"/>
      <c r="Y514" s="1"/>
      <c r="Z514" s="1"/>
    </row>
    <row r="515" spans="1:26" ht="13" x14ac:dyDescent="0.15">
      <c r="A515" s="1"/>
      <c r="B515" s="119"/>
      <c r="C515" s="130" t="s">
        <v>334</v>
      </c>
      <c r="D515" s="131" t="s">
        <v>335</v>
      </c>
      <c r="E515" s="131" t="s">
        <v>336</v>
      </c>
      <c r="F515" s="119" t="s">
        <v>337</v>
      </c>
      <c r="G515" s="122"/>
      <c r="H515" s="1"/>
      <c r="I515" s="142"/>
      <c r="J515" s="1"/>
      <c r="K515" s="1"/>
      <c r="L515" s="1"/>
      <c r="M515" s="1"/>
      <c r="N515" s="1"/>
      <c r="O515" s="1"/>
      <c r="P515" s="1"/>
      <c r="Q515" s="1"/>
      <c r="R515" s="1"/>
      <c r="S515" s="1"/>
      <c r="T515" s="1"/>
      <c r="U515" s="1"/>
      <c r="V515" s="1"/>
      <c r="W515" s="1"/>
      <c r="X515" s="1"/>
      <c r="Y515" s="1"/>
      <c r="Z515" s="1"/>
    </row>
    <row r="516" spans="1:26" ht="13" x14ac:dyDescent="0.15">
      <c r="A516" s="1"/>
      <c r="B516" s="143" t="s">
        <v>318</v>
      </c>
      <c r="C516" s="143">
        <f>SUMPRODUCT($H$476:$H$513, D476:D513)</f>
        <v>0</v>
      </c>
      <c r="D516" s="143">
        <f>SUMPRODUCT($H$476:$H$513, E476:E513)</f>
        <v>0</v>
      </c>
      <c r="E516" s="144">
        <f>SUMPRODUCT($H$476:$H$513, F476:F513)</f>
        <v>0</v>
      </c>
      <c r="F516" s="143">
        <f>SUMPRODUCT($H$476:$H$513, G476:G513)</f>
        <v>0</v>
      </c>
      <c r="G516" s="142" t="s">
        <v>338</v>
      </c>
      <c r="H516" s="1"/>
      <c r="I516" s="142"/>
      <c r="J516" s="1"/>
      <c r="K516" s="1"/>
      <c r="L516" s="1"/>
      <c r="M516" s="1"/>
      <c r="N516" s="1"/>
      <c r="O516" s="1"/>
      <c r="P516" s="1"/>
      <c r="Q516" s="1"/>
      <c r="R516" s="1"/>
      <c r="S516" s="1"/>
      <c r="T516" s="1"/>
      <c r="U516" s="1"/>
      <c r="V516" s="1"/>
      <c r="W516" s="1"/>
      <c r="X516" s="1"/>
      <c r="Y516" s="1"/>
      <c r="Z516" s="1"/>
    </row>
    <row r="517" spans="1:26" ht="13" x14ac:dyDescent="0.15">
      <c r="A517" s="1"/>
      <c r="B517" s="143" t="s">
        <v>339</v>
      </c>
      <c r="C517" s="143">
        <f>SUMPRODUCT($I476:$I513, D476:D513, $H476:$H513)</f>
        <v>0</v>
      </c>
      <c r="D517" s="143">
        <f>SUMPRODUCT($I476:$I513, E476:E513, $H476:$H513)</f>
        <v>0</v>
      </c>
      <c r="E517" s="145">
        <f>SUMPRODUCT($I476:$I513, F476:F513, $H476:$H513)</f>
        <v>0</v>
      </c>
      <c r="F517" s="143">
        <f>SUMPRODUCT($I476:$I513, G476:G513, $H476:$H513)</f>
        <v>0</v>
      </c>
      <c r="G517" s="1" t="s">
        <v>340</v>
      </c>
      <c r="H517" s="1"/>
      <c r="I517" s="142"/>
      <c r="J517" s="1"/>
      <c r="K517" s="1"/>
      <c r="L517" s="1"/>
      <c r="M517" s="1"/>
      <c r="N517" s="1"/>
      <c r="O517" s="1"/>
      <c r="P517" s="1"/>
      <c r="Q517" s="1"/>
      <c r="R517" s="1"/>
      <c r="S517" s="1"/>
      <c r="T517" s="1"/>
      <c r="U517" s="1"/>
      <c r="V517" s="1"/>
      <c r="W517" s="1"/>
      <c r="X517" s="1"/>
      <c r="Y517" s="1"/>
      <c r="Z517" s="1"/>
    </row>
    <row r="518" spans="1:26" ht="13" x14ac:dyDescent="0.15">
      <c r="A518" s="1"/>
      <c r="B518" s="143" t="s">
        <v>341</v>
      </c>
      <c r="C518" s="143">
        <f>C516-C517</f>
        <v>0</v>
      </c>
      <c r="D518" s="143">
        <f>D516-D517</f>
        <v>0</v>
      </c>
      <c r="E518" s="145">
        <f>E516-E517</f>
        <v>0</v>
      </c>
      <c r="F518" s="143"/>
      <c r="G518" s="1" t="s">
        <v>342</v>
      </c>
      <c r="H518" s="1"/>
      <c r="I518" s="142"/>
      <c r="J518" s="1"/>
      <c r="K518" s="1"/>
      <c r="L518" s="1"/>
      <c r="M518" s="1"/>
      <c r="N518" s="1"/>
      <c r="O518" s="1"/>
      <c r="P518" s="1"/>
      <c r="Q518" s="1"/>
      <c r="R518" s="1"/>
      <c r="S518" s="1"/>
      <c r="T518" s="1"/>
      <c r="U518" s="1"/>
      <c r="V518" s="1"/>
      <c r="W518" s="1"/>
      <c r="X518" s="1"/>
      <c r="Y518" s="1"/>
      <c r="Z518" s="1"/>
    </row>
    <row r="519" spans="1:26" ht="13" x14ac:dyDescent="0.15">
      <c r="A519" s="1"/>
      <c r="B519" s="143" t="s">
        <v>343</v>
      </c>
      <c r="C519" s="143">
        <f>C518*0.5*1.868</f>
        <v>0</v>
      </c>
      <c r="D519" s="143">
        <f>D518*0.5*1.868</f>
        <v>0</v>
      </c>
      <c r="E519" s="145">
        <f>E518*0.5*1.868</f>
        <v>0</v>
      </c>
      <c r="F519" s="143"/>
      <c r="G519" s="122"/>
      <c r="H519" s="1"/>
      <c r="I519" s="142"/>
      <c r="J519" s="1"/>
      <c r="K519" s="1"/>
      <c r="L519" s="1"/>
      <c r="M519" s="1"/>
      <c r="N519" s="1"/>
      <c r="O519" s="1"/>
      <c r="P519" s="1"/>
      <c r="Q519" s="1"/>
      <c r="R519" s="1"/>
      <c r="S519" s="1"/>
      <c r="T519" s="1"/>
      <c r="U519" s="1"/>
      <c r="V519" s="1"/>
      <c r="W519" s="1"/>
      <c r="X519" s="1"/>
      <c r="Y519" s="1"/>
      <c r="Z519" s="1"/>
    </row>
    <row r="520" spans="1:26" ht="13" x14ac:dyDescent="0.15">
      <c r="A520" s="1"/>
      <c r="B520" s="143" t="s">
        <v>344</v>
      </c>
      <c r="C520" s="143">
        <f>(C519*(1-'Social and Environmental'!H65)*0.9)+(C519*'Social and Environmental'!H65*'Social and Environmental'!H67)</f>
        <v>0</v>
      </c>
      <c r="D520" s="143">
        <f>D519*0.9</f>
        <v>0</v>
      </c>
      <c r="E520" s="145">
        <f>E519</f>
        <v>0</v>
      </c>
      <c r="F520" s="143"/>
      <c r="G520" s="1"/>
      <c r="H520" s="1"/>
      <c r="I520" s="142"/>
      <c r="J520" s="1"/>
      <c r="K520" s="1"/>
      <c r="L520" s="1"/>
      <c r="M520" s="1"/>
      <c r="N520" s="1"/>
      <c r="O520" s="1"/>
      <c r="P520" s="1"/>
      <c r="Q520" s="1"/>
      <c r="R520" s="1"/>
      <c r="S520" s="1"/>
      <c r="T520" s="1"/>
      <c r="U520" s="1"/>
      <c r="V520" s="1"/>
      <c r="W520" s="1"/>
      <c r="X520" s="1"/>
      <c r="Y520" s="1"/>
      <c r="Z520" s="1"/>
    </row>
    <row r="521" spans="1:26" ht="13" x14ac:dyDescent="0.15">
      <c r="A521" s="1"/>
      <c r="B521" s="143" t="s">
        <v>345</v>
      </c>
      <c r="C521" s="143">
        <f>C520*0.55*16/22.4*25</f>
        <v>0</v>
      </c>
      <c r="D521" s="143">
        <f>D520*0.55*16/22.4*25</f>
        <v>0</v>
      </c>
      <c r="E521" s="145">
        <f>E519*0.55*16/22.4*25</f>
        <v>0</v>
      </c>
      <c r="F521" s="143">
        <f>F517*44/12*1000</f>
        <v>0</v>
      </c>
      <c r="G521" s="1"/>
      <c r="H521" s="1"/>
      <c r="I521" s="142"/>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42"/>
      <c r="I522" s="142"/>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42"/>
      <c r="I523" s="142"/>
      <c r="J523" s="1"/>
      <c r="K523" s="1"/>
      <c r="L523" s="1"/>
      <c r="M523" s="1"/>
      <c r="N523" s="1"/>
      <c r="O523" s="1"/>
      <c r="P523" s="1"/>
      <c r="Q523" s="1"/>
      <c r="R523" s="1"/>
      <c r="S523" s="1"/>
      <c r="T523" s="1"/>
      <c r="U523" s="1"/>
      <c r="V523" s="1"/>
      <c r="W523" s="1"/>
      <c r="X523" s="1"/>
      <c r="Y523" s="1"/>
      <c r="Z523" s="1"/>
    </row>
    <row r="524" spans="1:26" ht="13" x14ac:dyDescent="0.15">
      <c r="A524" s="1"/>
      <c r="B524" s="116" t="s">
        <v>465</v>
      </c>
      <c r="C524" s="1"/>
      <c r="D524" s="1"/>
      <c r="E524" s="1"/>
      <c r="F524" s="1"/>
      <c r="G524" s="1"/>
      <c r="H524" s="142"/>
      <c r="I524" s="142"/>
      <c r="J524" s="1"/>
      <c r="K524" s="1"/>
      <c r="L524" s="1"/>
      <c r="M524" s="1"/>
      <c r="N524" s="1"/>
      <c r="O524" s="1"/>
      <c r="P524" s="1"/>
      <c r="Q524" s="1"/>
      <c r="R524" s="1"/>
      <c r="S524" s="1"/>
      <c r="T524" s="1"/>
      <c r="U524" s="1"/>
      <c r="V524" s="1"/>
      <c r="W524" s="1"/>
      <c r="X524" s="1"/>
      <c r="Y524" s="1"/>
      <c r="Z524" s="1"/>
    </row>
    <row r="525" spans="1:26" ht="39" x14ac:dyDescent="0.15">
      <c r="A525" s="1"/>
      <c r="B525" s="119" t="str">
        <f>B425</f>
        <v>Category</v>
      </c>
      <c r="C525" s="119" t="str">
        <f>C425</f>
        <v>Material</v>
      </c>
      <c r="D525" s="139" t="s">
        <v>346</v>
      </c>
      <c r="E525" s="146" t="s">
        <v>347</v>
      </c>
      <c r="F525" s="146" t="s">
        <v>348</v>
      </c>
      <c r="G525" s="119" t="s">
        <v>349</v>
      </c>
      <c r="H525" s="146" t="s">
        <v>350</v>
      </c>
      <c r="I525" s="146" t="s">
        <v>351</v>
      </c>
      <c r="K525" s="1"/>
      <c r="L525" s="1"/>
      <c r="M525" s="1"/>
      <c r="N525" s="1"/>
      <c r="O525" s="1"/>
      <c r="P525" s="1"/>
      <c r="Q525" s="1"/>
      <c r="R525" s="1"/>
      <c r="S525" s="1"/>
      <c r="T525" s="1"/>
      <c r="U525" s="1"/>
      <c r="V525" s="1"/>
      <c r="W525" s="1"/>
      <c r="X525" s="1"/>
      <c r="Y525" s="1"/>
      <c r="Z525" s="1"/>
    </row>
    <row r="526" spans="1:26" ht="13" x14ac:dyDescent="0.15">
      <c r="A526" s="1"/>
      <c r="B526" s="119" t="str">
        <f>B426</f>
        <v/>
      </c>
      <c r="C526" s="119" t="str">
        <f>C426</f>
        <v/>
      </c>
      <c r="D526" s="140" t="str">
        <f>IF(C526="", "", 'Material Flows'!I97)</f>
        <v/>
      </c>
      <c r="E526" s="119" t="str">
        <f>IF('Material Flows'!N97="", "", SUMIF($B$417:$B$422, B526, $F$417:$F$422))</f>
        <v/>
      </c>
      <c r="F526" s="119" t="str">
        <f>IF('Material Flows'!N97="", "", D526*E526)</f>
        <v/>
      </c>
      <c r="G526" s="140" t="str">
        <f>IF('Material Flows'!N97="", "", 'Material Flows'!J97)</f>
        <v/>
      </c>
      <c r="H526" s="119">
        <f>IF(OR(B526="Food Waste", B526="Garden and Park Waste"), G526*'Social and Environmental'!$H$71, 0)</f>
        <v>0</v>
      </c>
      <c r="I526" s="143">
        <f>H526*$F$416</f>
        <v>0</v>
      </c>
      <c r="K526" s="1"/>
      <c r="L526" s="1"/>
      <c r="M526" s="1"/>
      <c r="N526" s="1"/>
      <c r="O526" s="1"/>
      <c r="P526" s="1"/>
      <c r="Q526" s="1"/>
      <c r="R526" s="1"/>
      <c r="S526" s="1"/>
      <c r="T526" s="1"/>
      <c r="U526" s="1"/>
      <c r="V526" s="1"/>
      <c r="W526" s="1"/>
      <c r="X526" s="1"/>
      <c r="Y526" s="1"/>
      <c r="Z526" s="1"/>
    </row>
    <row r="527" spans="1:26" ht="13" x14ac:dyDescent="0.15">
      <c r="A527" s="1"/>
      <c r="B527" s="119" t="str">
        <f t="shared" ref="B527:C527" si="1">B427</f>
        <v/>
      </c>
      <c r="C527" s="119" t="str">
        <f t="shared" si="1"/>
        <v/>
      </c>
      <c r="D527" s="140" t="str">
        <f>IF(C527="", "", 'Material Flows'!I98)</f>
        <v/>
      </c>
      <c r="E527" s="119" t="str">
        <f>IF('Material Flows'!N98="", "", SUMIF($B$417:$B$422, B527, $F$417:$F$422))</f>
        <v/>
      </c>
      <c r="F527" s="119" t="str">
        <f>IF('Material Flows'!N98="", "", D527*E527)</f>
        <v/>
      </c>
      <c r="G527" s="140" t="str">
        <f>IF('Material Flows'!N98="", "", 'Material Flows'!J98)</f>
        <v/>
      </c>
      <c r="H527" s="119">
        <f>IF(OR(B527="Food Waste", B527="Garden and Park Waste"), G527*'Social and Environmental'!$H$71, 0)</f>
        <v>0</v>
      </c>
      <c r="I527" s="143">
        <f t="shared" ref="I527:I563" si="2">H527*$F$416</f>
        <v>0</v>
      </c>
      <c r="K527" s="1"/>
      <c r="L527" s="1"/>
      <c r="M527" s="1"/>
      <c r="N527" s="1"/>
      <c r="O527" s="1"/>
      <c r="P527" s="1"/>
      <c r="Q527" s="1"/>
      <c r="R527" s="1"/>
      <c r="S527" s="1"/>
      <c r="T527" s="1"/>
      <c r="U527" s="1"/>
      <c r="V527" s="1"/>
      <c r="W527" s="1"/>
      <c r="X527" s="1"/>
      <c r="Y527" s="1"/>
      <c r="Z527" s="1"/>
    </row>
    <row r="528" spans="1:26" ht="13" x14ac:dyDescent="0.15">
      <c r="A528" s="1"/>
      <c r="B528" s="119" t="str">
        <f t="shared" ref="B528:C528" si="3">B428</f>
        <v/>
      </c>
      <c r="C528" s="119" t="str">
        <f t="shared" si="3"/>
        <v/>
      </c>
      <c r="D528" s="140" t="str">
        <f>IF(C528="", "", 'Material Flows'!I99)</f>
        <v/>
      </c>
      <c r="E528" s="119" t="str">
        <f>IF('Material Flows'!N99="", "", SUMIF($B$417:$B$422, B528, $F$417:$F$422))</f>
        <v/>
      </c>
      <c r="F528" s="119" t="str">
        <f>IF('Material Flows'!N99="", "", D528*E528)</f>
        <v/>
      </c>
      <c r="G528" s="140" t="str">
        <f>IF('Material Flows'!N99="", "", 'Material Flows'!J99)</f>
        <v/>
      </c>
      <c r="H528" s="119">
        <f>IF(OR(B528="Food Waste", B528="Garden and Park Waste"), G528*'Social and Environmental'!$H$71, 0)</f>
        <v>0</v>
      </c>
      <c r="I528" s="143">
        <f t="shared" si="2"/>
        <v>0</v>
      </c>
      <c r="K528" s="1"/>
      <c r="L528" s="1"/>
      <c r="M528" s="1"/>
      <c r="N528" s="1"/>
      <c r="O528" s="1"/>
      <c r="P528" s="1"/>
      <c r="Q528" s="1"/>
      <c r="R528" s="1"/>
      <c r="S528" s="1"/>
      <c r="T528" s="1"/>
      <c r="U528" s="1"/>
      <c r="V528" s="1"/>
      <c r="W528" s="1"/>
      <c r="X528" s="1"/>
      <c r="Y528" s="1"/>
      <c r="Z528" s="1"/>
    </row>
    <row r="529" spans="1:26" ht="13" x14ac:dyDescent="0.15">
      <c r="A529" s="1"/>
      <c r="B529" s="119" t="str">
        <f t="shared" ref="B529:C529" si="4">B429</f>
        <v/>
      </c>
      <c r="C529" s="119" t="str">
        <f t="shared" si="4"/>
        <v/>
      </c>
      <c r="D529" s="140" t="str">
        <f>IF(C529="", "", 'Material Flows'!I100)</f>
        <v/>
      </c>
      <c r="E529" s="119" t="str">
        <f>IF('Material Flows'!N100="", "", SUMIF($B$417:$B$422, B529, $F$417:$F$422))</f>
        <v/>
      </c>
      <c r="F529" s="119" t="str">
        <f>IF('Material Flows'!N100="", "", D529*E529)</f>
        <v/>
      </c>
      <c r="G529" s="140" t="str">
        <f>IF('Material Flows'!N100="", "", 'Material Flows'!J100)</f>
        <v/>
      </c>
      <c r="H529" s="119">
        <f>IF(OR(B529="Food Waste", B529="Garden and Park Waste"), G529*'Social and Environmental'!$H$71, 0)</f>
        <v>0</v>
      </c>
      <c r="I529" s="143">
        <f t="shared" si="2"/>
        <v>0</v>
      </c>
      <c r="K529" s="1"/>
      <c r="L529" s="1"/>
      <c r="M529" s="1"/>
      <c r="N529" s="1"/>
      <c r="O529" s="1"/>
      <c r="P529" s="1"/>
      <c r="Q529" s="1"/>
      <c r="R529" s="1"/>
      <c r="S529" s="1"/>
      <c r="T529" s="1"/>
      <c r="U529" s="1"/>
      <c r="V529" s="1"/>
      <c r="W529" s="1"/>
      <c r="X529" s="1"/>
      <c r="Y529" s="1"/>
      <c r="Z529" s="1"/>
    </row>
    <row r="530" spans="1:26" ht="13" x14ac:dyDescent="0.15">
      <c r="A530" s="1"/>
      <c r="B530" s="119" t="str">
        <f t="shared" ref="B530:C530" si="5">B430</f>
        <v/>
      </c>
      <c r="C530" s="119" t="str">
        <f t="shared" si="5"/>
        <v/>
      </c>
      <c r="D530" s="140" t="str">
        <f>IF(C530="", "", 'Material Flows'!I101)</f>
        <v/>
      </c>
      <c r="E530" s="119" t="str">
        <f>IF('Material Flows'!N101="", "", SUMIF($B$417:$B$422, B530, $F$417:$F$422))</f>
        <v/>
      </c>
      <c r="F530" s="119" t="str">
        <f>IF('Material Flows'!N101="", "", D530*E530)</f>
        <v/>
      </c>
      <c r="G530" s="140" t="str">
        <f>IF('Material Flows'!N101="", "", 'Material Flows'!J101)</f>
        <v/>
      </c>
      <c r="H530" s="119">
        <f>IF(OR(B530="Food Waste", B530="Garden and Park Waste"), G530*'Social and Environmental'!$H$71, 0)</f>
        <v>0</v>
      </c>
      <c r="I530" s="143">
        <f t="shared" si="2"/>
        <v>0</v>
      </c>
      <c r="K530" s="1"/>
      <c r="L530" s="1"/>
      <c r="M530" s="1"/>
      <c r="N530" s="1"/>
      <c r="O530" s="1"/>
      <c r="P530" s="1"/>
      <c r="Q530" s="1"/>
      <c r="R530" s="1"/>
      <c r="S530" s="1"/>
      <c r="T530" s="1"/>
      <c r="U530" s="1"/>
      <c r="V530" s="1"/>
      <c r="W530" s="1"/>
      <c r="X530" s="1"/>
      <c r="Y530" s="1"/>
      <c r="Z530" s="1"/>
    </row>
    <row r="531" spans="1:26" ht="13" x14ac:dyDescent="0.15">
      <c r="A531" s="1"/>
      <c r="B531" s="119" t="str">
        <f t="shared" ref="B531:C531" si="6">B431</f>
        <v/>
      </c>
      <c r="C531" s="119" t="str">
        <f t="shared" si="6"/>
        <v/>
      </c>
      <c r="D531" s="140" t="str">
        <f>IF(C531="", "", 'Material Flows'!I102)</f>
        <v/>
      </c>
      <c r="E531" s="119" t="str">
        <f>IF('Material Flows'!N102="", "", SUMIF($B$417:$B$422, B531, $F$417:$F$422))</f>
        <v/>
      </c>
      <c r="F531" s="119" t="str">
        <f>IF('Material Flows'!N102="", "", D531*E531)</f>
        <v/>
      </c>
      <c r="G531" s="140" t="str">
        <f>IF('Material Flows'!N102="", "", 'Material Flows'!J102)</f>
        <v/>
      </c>
      <c r="H531" s="119">
        <f>IF(OR(B531="Food Waste", B531="Garden and Park Waste"), G531*'Social and Environmental'!$H$71, 0)</f>
        <v>0</v>
      </c>
      <c r="I531" s="143">
        <f t="shared" si="2"/>
        <v>0</v>
      </c>
      <c r="K531" s="1"/>
      <c r="L531" s="1"/>
      <c r="M531" s="1"/>
      <c r="N531" s="1"/>
      <c r="O531" s="1"/>
      <c r="P531" s="1"/>
      <c r="Q531" s="1"/>
      <c r="R531" s="1"/>
      <c r="S531" s="1"/>
      <c r="T531" s="1"/>
      <c r="U531" s="1"/>
      <c r="V531" s="1"/>
      <c r="W531" s="1"/>
      <c r="X531" s="1"/>
      <c r="Y531" s="1"/>
      <c r="Z531" s="1"/>
    </row>
    <row r="532" spans="1:26" ht="13" x14ac:dyDescent="0.15">
      <c r="A532" s="1"/>
      <c r="B532" s="119" t="str">
        <f t="shared" ref="B532:C532" si="7">B432</f>
        <v/>
      </c>
      <c r="C532" s="119" t="str">
        <f t="shared" si="7"/>
        <v/>
      </c>
      <c r="D532" s="140" t="str">
        <f>IF(C532="", "", 'Material Flows'!I103)</f>
        <v/>
      </c>
      <c r="E532" s="119" t="str">
        <f>IF('Material Flows'!N103="", "", SUMIF($B$417:$B$422, B532, $F$417:$F$422))</f>
        <v/>
      </c>
      <c r="F532" s="119" t="str">
        <f>IF('Material Flows'!N103="", "", D532*E532)</f>
        <v/>
      </c>
      <c r="G532" s="140" t="str">
        <f>IF('Material Flows'!N103="", "", 'Material Flows'!J103)</f>
        <v/>
      </c>
      <c r="H532" s="119">
        <f>IF(OR(B532="Food Waste", B532="Garden and Park Waste"), G532*'Social and Environmental'!$H$71, 0)</f>
        <v>0</v>
      </c>
      <c r="I532" s="143">
        <f t="shared" si="2"/>
        <v>0</v>
      </c>
      <c r="K532" s="1"/>
      <c r="L532" s="1"/>
      <c r="M532" s="1"/>
      <c r="N532" s="1"/>
      <c r="O532" s="1"/>
      <c r="P532" s="1"/>
      <c r="Q532" s="1"/>
      <c r="R532" s="1"/>
      <c r="S532" s="1"/>
      <c r="T532" s="1"/>
      <c r="U532" s="1"/>
      <c r="V532" s="1"/>
      <c r="W532" s="1"/>
      <c r="X532" s="1"/>
      <c r="Y532" s="1"/>
      <c r="Z532" s="1"/>
    </row>
    <row r="533" spans="1:26" ht="13" x14ac:dyDescent="0.15">
      <c r="A533" s="1"/>
      <c r="B533" s="119" t="str">
        <f t="shared" ref="B533:C533" si="8">B433</f>
        <v/>
      </c>
      <c r="C533" s="119" t="str">
        <f t="shared" si="8"/>
        <v/>
      </c>
      <c r="D533" s="140" t="str">
        <f>IF(C533="", "", 'Material Flows'!I104)</f>
        <v/>
      </c>
      <c r="E533" s="119" t="str">
        <f>IF('Material Flows'!N104="", "", SUMIF($B$417:$B$422, B533, $F$417:$F$422))</f>
        <v/>
      </c>
      <c r="F533" s="119" t="str">
        <f>IF('Material Flows'!N104="", "", D533*E533)</f>
        <v/>
      </c>
      <c r="G533" s="140" t="str">
        <f>IF('Material Flows'!N104="", "", 'Material Flows'!J104)</f>
        <v/>
      </c>
      <c r="H533" s="119">
        <f>IF(OR(B533="Food Waste", B533="Garden and Park Waste"), G533*'Social and Environmental'!$H$71, 0)</f>
        <v>0</v>
      </c>
      <c r="I533" s="143">
        <f t="shared" si="2"/>
        <v>0</v>
      </c>
      <c r="K533" s="1"/>
      <c r="L533" s="1"/>
      <c r="M533" s="1"/>
      <c r="N533" s="1"/>
      <c r="O533" s="1"/>
      <c r="P533" s="1"/>
      <c r="Q533" s="1"/>
      <c r="R533" s="1"/>
      <c r="S533" s="1"/>
      <c r="T533" s="1"/>
      <c r="U533" s="1"/>
      <c r="V533" s="1"/>
      <c r="W533" s="1"/>
      <c r="X533" s="1"/>
      <c r="Y533" s="1"/>
      <c r="Z533" s="1"/>
    </row>
    <row r="534" spans="1:26" ht="13" x14ac:dyDescent="0.15">
      <c r="A534" s="1"/>
      <c r="B534" s="119" t="str">
        <f t="shared" ref="B534:C534" si="9">B434</f>
        <v/>
      </c>
      <c r="C534" s="119" t="str">
        <f t="shared" si="9"/>
        <v/>
      </c>
      <c r="D534" s="140" t="str">
        <f>IF(C534="", "", 'Material Flows'!I105)</f>
        <v/>
      </c>
      <c r="E534" s="119" t="str">
        <f>IF('Material Flows'!N105="", "", SUMIF($B$417:$B$422, B534, $F$417:$F$422))</f>
        <v/>
      </c>
      <c r="F534" s="119" t="str">
        <f>IF('Material Flows'!N105="", "", D534*E534)</f>
        <v/>
      </c>
      <c r="G534" s="140" t="str">
        <f>IF('Material Flows'!N105="", "", 'Material Flows'!J105)</f>
        <v/>
      </c>
      <c r="H534" s="119">
        <f>IF(OR(B534="Food Waste", B534="Garden and Park Waste"), G534*'Social and Environmental'!$H$71, 0)</f>
        <v>0</v>
      </c>
      <c r="I534" s="143">
        <f t="shared" si="2"/>
        <v>0</v>
      </c>
      <c r="K534" s="1"/>
      <c r="L534" s="1"/>
      <c r="M534" s="1"/>
      <c r="N534" s="1"/>
      <c r="O534" s="1"/>
      <c r="P534" s="1"/>
      <c r="Q534" s="1"/>
      <c r="R534" s="1"/>
      <c r="S534" s="1"/>
      <c r="T534" s="1"/>
      <c r="U534" s="1"/>
      <c r="V534" s="1"/>
      <c r="W534" s="1"/>
      <c r="X534" s="1"/>
      <c r="Y534" s="1"/>
      <c r="Z534" s="1"/>
    </row>
    <row r="535" spans="1:26" ht="13" x14ac:dyDescent="0.15">
      <c r="A535" s="1"/>
      <c r="B535" s="119" t="str">
        <f t="shared" ref="B535:C535" si="10">B435</f>
        <v/>
      </c>
      <c r="C535" s="119" t="str">
        <f t="shared" si="10"/>
        <v/>
      </c>
      <c r="D535" s="140" t="str">
        <f>IF(C535="", "", 'Material Flows'!I106)</f>
        <v/>
      </c>
      <c r="E535" s="119" t="str">
        <f>IF('Material Flows'!N106="", "", SUMIF($B$417:$B$422, B535, $F$417:$F$422))</f>
        <v/>
      </c>
      <c r="F535" s="119" t="str">
        <f>IF('Material Flows'!N106="", "", D535*E535)</f>
        <v/>
      </c>
      <c r="G535" s="140" t="str">
        <f>IF('Material Flows'!N106="", "", 'Material Flows'!J106)</f>
        <v/>
      </c>
      <c r="H535" s="119">
        <f>IF(OR(B535="Food Waste", B535="Garden and Park Waste"), G535*'Social and Environmental'!$H$71, 0)</f>
        <v>0</v>
      </c>
      <c r="I535" s="143">
        <f t="shared" si="2"/>
        <v>0</v>
      </c>
      <c r="K535" s="1"/>
      <c r="L535" s="1"/>
      <c r="M535" s="1"/>
      <c r="N535" s="1"/>
      <c r="O535" s="1"/>
      <c r="P535" s="1"/>
      <c r="Q535" s="1"/>
      <c r="R535" s="1"/>
      <c r="S535" s="1"/>
      <c r="T535" s="1"/>
      <c r="U535" s="1"/>
      <c r="V535" s="1"/>
      <c r="W535" s="1"/>
      <c r="X535" s="1"/>
      <c r="Y535" s="1"/>
      <c r="Z535" s="1"/>
    </row>
    <row r="536" spans="1:26" ht="13" x14ac:dyDescent="0.15">
      <c r="A536" s="1"/>
      <c r="B536" s="119" t="str">
        <f t="shared" ref="B536:C536" si="11">B436</f>
        <v/>
      </c>
      <c r="C536" s="119" t="str">
        <f t="shared" si="11"/>
        <v/>
      </c>
      <c r="D536" s="140" t="str">
        <f>IF(C536="", "", 'Material Flows'!I107)</f>
        <v/>
      </c>
      <c r="E536" s="119" t="str">
        <f>IF('Material Flows'!N107="", "", SUMIF($B$417:$B$422, B536, $F$417:$F$422))</f>
        <v/>
      </c>
      <c r="F536" s="119" t="str">
        <f>IF('Material Flows'!N107="", "", D536*E536)</f>
        <v/>
      </c>
      <c r="G536" s="140" t="str">
        <f>IF('Material Flows'!N107="", "", 'Material Flows'!J107)</f>
        <v/>
      </c>
      <c r="H536" s="119">
        <f>IF(OR(B536="Food Waste", B536="Garden and Park Waste"), G536*'Social and Environmental'!$H$71, 0)</f>
        <v>0</v>
      </c>
      <c r="I536" s="143">
        <f t="shared" si="2"/>
        <v>0</v>
      </c>
      <c r="K536" s="1"/>
      <c r="L536" s="1"/>
      <c r="M536" s="1"/>
      <c r="N536" s="1"/>
      <c r="O536" s="1"/>
      <c r="P536" s="1"/>
      <c r="Q536" s="1"/>
      <c r="R536" s="1"/>
      <c r="S536" s="1"/>
      <c r="T536" s="1"/>
      <c r="U536" s="1"/>
      <c r="V536" s="1"/>
      <c r="W536" s="1"/>
      <c r="X536" s="1"/>
      <c r="Y536" s="1"/>
      <c r="Z536" s="1"/>
    </row>
    <row r="537" spans="1:26" ht="13" x14ac:dyDescent="0.15">
      <c r="A537" s="1"/>
      <c r="B537" s="119" t="str">
        <f t="shared" ref="B537:C537" si="12">B437</f>
        <v/>
      </c>
      <c r="C537" s="119" t="str">
        <f t="shared" si="12"/>
        <v/>
      </c>
      <c r="D537" s="140" t="str">
        <f>IF(C537="", "", 'Material Flows'!I108)</f>
        <v/>
      </c>
      <c r="E537" s="119" t="str">
        <f>IF('Material Flows'!N108="", "", SUMIF($B$417:$B$422, B537, $F$417:$F$422))</f>
        <v/>
      </c>
      <c r="F537" s="119" t="str">
        <f>IF('Material Flows'!N108="", "", D537*E537)</f>
        <v/>
      </c>
      <c r="G537" s="140" t="str">
        <f>IF('Material Flows'!N108="", "", 'Material Flows'!J108)</f>
        <v/>
      </c>
      <c r="H537" s="119">
        <f>IF(OR(B537="Food Waste", B537="Garden and Park Waste"), G537*'Social and Environmental'!$H$71, 0)</f>
        <v>0</v>
      </c>
      <c r="I537" s="143">
        <f t="shared" si="2"/>
        <v>0</v>
      </c>
      <c r="K537" s="1"/>
      <c r="L537" s="1"/>
      <c r="M537" s="1"/>
      <c r="N537" s="1"/>
      <c r="O537" s="1"/>
      <c r="P537" s="1"/>
      <c r="Q537" s="1"/>
      <c r="R537" s="1"/>
      <c r="S537" s="1"/>
      <c r="T537" s="1"/>
      <c r="U537" s="1"/>
      <c r="V537" s="1"/>
      <c r="W537" s="1"/>
      <c r="X537" s="1"/>
      <c r="Y537" s="1"/>
      <c r="Z537" s="1"/>
    </row>
    <row r="538" spans="1:26" ht="13" x14ac:dyDescent="0.15">
      <c r="A538" s="1"/>
      <c r="B538" s="119" t="str">
        <f t="shared" ref="B538:C538" si="13">B438</f>
        <v/>
      </c>
      <c r="C538" s="119" t="str">
        <f t="shared" si="13"/>
        <v/>
      </c>
      <c r="D538" s="140" t="str">
        <f>IF(C538="", "", 'Material Flows'!I109)</f>
        <v/>
      </c>
      <c r="E538" s="119" t="str">
        <f>IF('Material Flows'!N109="", "", SUMIF($B$417:$B$422, B538, $F$417:$F$422))</f>
        <v/>
      </c>
      <c r="F538" s="119" t="str">
        <f>IF('Material Flows'!N109="", "", D538*E538)</f>
        <v/>
      </c>
      <c r="G538" s="140" t="str">
        <f>IF('Material Flows'!N109="", "", 'Material Flows'!J109)</f>
        <v/>
      </c>
      <c r="H538" s="119">
        <f>IF(OR(B538="Food Waste", B538="Garden and Park Waste"), G538*'Social and Environmental'!$H$71, 0)</f>
        <v>0</v>
      </c>
      <c r="I538" s="143">
        <f t="shared" si="2"/>
        <v>0</v>
      </c>
      <c r="K538" s="1"/>
      <c r="L538" s="1"/>
      <c r="M538" s="1"/>
      <c r="N538" s="1"/>
      <c r="O538" s="1"/>
      <c r="P538" s="1"/>
      <c r="Q538" s="1"/>
      <c r="R538" s="1"/>
      <c r="S538" s="1"/>
      <c r="T538" s="1"/>
      <c r="U538" s="1"/>
      <c r="V538" s="1"/>
      <c r="W538" s="1"/>
      <c r="X538" s="1"/>
      <c r="Y538" s="1"/>
      <c r="Z538" s="1"/>
    </row>
    <row r="539" spans="1:26" ht="13" x14ac:dyDescent="0.15">
      <c r="A539" s="1"/>
      <c r="B539" s="119" t="str">
        <f t="shared" ref="B539:C539" si="14">B439</f>
        <v/>
      </c>
      <c r="C539" s="119" t="str">
        <f t="shared" si="14"/>
        <v/>
      </c>
      <c r="D539" s="140" t="str">
        <f>IF(C539="", "", 'Material Flows'!I110)</f>
        <v/>
      </c>
      <c r="E539" s="119" t="str">
        <f>IF('Material Flows'!N110="", "", SUMIF($B$417:$B$422, B539, $F$417:$F$422))</f>
        <v/>
      </c>
      <c r="F539" s="119" t="str">
        <f>IF('Material Flows'!N110="", "", D539*E539)</f>
        <v/>
      </c>
      <c r="G539" s="140" t="str">
        <f>IF('Material Flows'!N110="", "", 'Material Flows'!J110)</f>
        <v/>
      </c>
      <c r="H539" s="119">
        <f>IF(OR(B539="Food Waste", B539="Garden and Park Waste"), G539*'Social and Environmental'!$H$71, 0)</f>
        <v>0</v>
      </c>
      <c r="I539" s="143">
        <f t="shared" si="2"/>
        <v>0</v>
      </c>
      <c r="K539" s="1"/>
      <c r="L539" s="1"/>
      <c r="M539" s="1"/>
      <c r="N539" s="1"/>
      <c r="O539" s="1"/>
      <c r="P539" s="1"/>
      <c r="Q539" s="1"/>
      <c r="R539" s="1"/>
      <c r="S539" s="1"/>
      <c r="T539" s="1"/>
      <c r="U539" s="1"/>
      <c r="V539" s="1"/>
      <c r="W539" s="1"/>
      <c r="X539" s="1"/>
      <c r="Y539" s="1"/>
      <c r="Z539" s="1"/>
    </row>
    <row r="540" spans="1:26" ht="13" x14ac:dyDescent="0.15">
      <c r="A540" s="1"/>
      <c r="B540" s="119" t="str">
        <f t="shared" ref="B540:C540" si="15">B440</f>
        <v/>
      </c>
      <c r="C540" s="119" t="str">
        <f t="shared" si="15"/>
        <v/>
      </c>
      <c r="D540" s="140" t="str">
        <f>IF(C540="", "", 'Material Flows'!I111)</f>
        <v/>
      </c>
      <c r="E540" s="119" t="str">
        <f>IF('Material Flows'!N111="", "", SUMIF($B$417:$B$422, B540, $F$417:$F$422))</f>
        <v/>
      </c>
      <c r="F540" s="119" t="str">
        <f>IF('Material Flows'!N111="", "", D540*E540)</f>
        <v/>
      </c>
      <c r="G540" s="140" t="str">
        <f>IF('Material Flows'!N111="", "", 'Material Flows'!J111)</f>
        <v/>
      </c>
      <c r="H540" s="119">
        <f>IF(OR(B540="Food Waste", B540="Garden and Park Waste"), G540*'Social and Environmental'!$H$71, 0)</f>
        <v>0</v>
      </c>
      <c r="I540" s="143">
        <f t="shared" si="2"/>
        <v>0</v>
      </c>
      <c r="K540" s="1"/>
      <c r="L540" s="1"/>
      <c r="M540" s="1"/>
      <c r="N540" s="1"/>
      <c r="O540" s="1"/>
      <c r="P540" s="1"/>
      <c r="Q540" s="1"/>
      <c r="R540" s="1"/>
      <c r="S540" s="1"/>
      <c r="T540" s="1"/>
      <c r="U540" s="1"/>
      <c r="V540" s="1"/>
      <c r="W540" s="1"/>
      <c r="X540" s="1"/>
      <c r="Y540" s="1"/>
      <c r="Z540" s="1"/>
    </row>
    <row r="541" spans="1:26" ht="13" x14ac:dyDescent="0.15">
      <c r="A541" s="1"/>
      <c r="B541" s="119" t="str">
        <f t="shared" ref="B541:C541" si="16">B441</f>
        <v/>
      </c>
      <c r="C541" s="119" t="str">
        <f t="shared" si="16"/>
        <v/>
      </c>
      <c r="D541" s="140" t="str">
        <f>IF(C541="", "", 'Material Flows'!I112)</f>
        <v/>
      </c>
      <c r="E541" s="119" t="str">
        <f>IF('Material Flows'!N112="", "", SUMIF($B$417:$B$422, B541, $F$417:$F$422))</f>
        <v/>
      </c>
      <c r="F541" s="119" t="str">
        <f>IF('Material Flows'!N112="", "", D541*E541)</f>
        <v/>
      </c>
      <c r="G541" s="140" t="str">
        <f>IF('Material Flows'!N112="", "", 'Material Flows'!J112)</f>
        <v/>
      </c>
      <c r="H541" s="119">
        <f>IF(OR(B541="Food Waste", B541="Garden and Park Waste"), G541*'Social and Environmental'!$H$71, 0)</f>
        <v>0</v>
      </c>
      <c r="I541" s="143">
        <f t="shared" si="2"/>
        <v>0</v>
      </c>
      <c r="K541" s="1"/>
      <c r="L541" s="1"/>
      <c r="M541" s="1"/>
      <c r="N541" s="1"/>
      <c r="O541" s="1"/>
      <c r="P541" s="1"/>
      <c r="Q541" s="1"/>
      <c r="R541" s="1"/>
      <c r="S541" s="1"/>
      <c r="T541" s="1"/>
      <c r="U541" s="1"/>
      <c r="V541" s="1"/>
      <c r="W541" s="1"/>
      <c r="X541" s="1"/>
      <c r="Y541" s="1"/>
      <c r="Z541" s="1"/>
    </row>
    <row r="542" spans="1:26" ht="13" x14ac:dyDescent="0.15">
      <c r="A542" s="1"/>
      <c r="B542" s="119" t="str">
        <f t="shared" ref="B542:C542" si="17">B442</f>
        <v/>
      </c>
      <c r="C542" s="119" t="str">
        <f t="shared" si="17"/>
        <v/>
      </c>
      <c r="D542" s="140" t="str">
        <f>IF(C542="", "", 'Material Flows'!I113)</f>
        <v/>
      </c>
      <c r="E542" s="119" t="str">
        <f>IF('Material Flows'!N113="", "", SUMIF($B$417:$B$422, B542, $F$417:$F$422))</f>
        <v/>
      </c>
      <c r="F542" s="119" t="str">
        <f>IF('Material Flows'!N113="", "", D542*E542)</f>
        <v/>
      </c>
      <c r="G542" s="140" t="str">
        <f>IF('Material Flows'!N113="", "", 'Material Flows'!J113)</f>
        <v/>
      </c>
      <c r="H542" s="119">
        <f>IF(OR(B542="Food Waste", B542="Garden and Park Waste"), G542*'Social and Environmental'!$H$71, 0)</f>
        <v>0</v>
      </c>
      <c r="I542" s="143">
        <f t="shared" si="2"/>
        <v>0</v>
      </c>
      <c r="K542" s="1"/>
      <c r="L542" s="1"/>
      <c r="M542" s="1"/>
      <c r="N542" s="1"/>
      <c r="O542" s="1"/>
      <c r="P542" s="1"/>
      <c r="Q542" s="1"/>
      <c r="R542" s="1"/>
      <c r="S542" s="1"/>
      <c r="T542" s="1"/>
      <c r="U542" s="1"/>
      <c r="V542" s="1"/>
      <c r="W542" s="1"/>
      <c r="X542" s="1"/>
      <c r="Y542" s="1"/>
      <c r="Z542" s="1"/>
    </row>
    <row r="543" spans="1:26" ht="13" x14ac:dyDescent="0.15">
      <c r="A543" s="1"/>
      <c r="B543" s="119" t="str">
        <f t="shared" ref="B543:C543" si="18">B443</f>
        <v/>
      </c>
      <c r="C543" s="119" t="str">
        <f t="shared" si="18"/>
        <v/>
      </c>
      <c r="D543" s="140" t="str">
        <f>IF(C543="", "", 'Material Flows'!I114)</f>
        <v/>
      </c>
      <c r="E543" s="119" t="str">
        <f>IF('Material Flows'!N114="", "", SUMIF($B$417:$B$422, B543, $F$417:$F$422))</f>
        <v/>
      </c>
      <c r="F543" s="119" t="str">
        <f>IF('Material Flows'!N114="", "", D543*E543)</f>
        <v/>
      </c>
      <c r="G543" s="140" t="str">
        <f>IF('Material Flows'!N114="", "", 'Material Flows'!J114)</f>
        <v/>
      </c>
      <c r="H543" s="119">
        <f>IF(OR(B543="Food Waste", B543="Garden and Park Waste"), G543*'Social and Environmental'!$H$71, 0)</f>
        <v>0</v>
      </c>
      <c r="I543" s="143">
        <f t="shared" si="2"/>
        <v>0</v>
      </c>
      <c r="K543" s="1"/>
      <c r="L543" s="1"/>
      <c r="M543" s="1"/>
      <c r="N543" s="1"/>
      <c r="O543" s="1"/>
      <c r="P543" s="1"/>
      <c r="Q543" s="1"/>
      <c r="R543" s="1"/>
      <c r="S543" s="1"/>
      <c r="T543" s="1"/>
      <c r="U543" s="1"/>
      <c r="V543" s="1"/>
      <c r="W543" s="1"/>
      <c r="X543" s="1"/>
      <c r="Y543" s="1"/>
      <c r="Z543" s="1"/>
    </row>
    <row r="544" spans="1:26" ht="13" x14ac:dyDescent="0.15">
      <c r="A544" s="1"/>
      <c r="B544" s="119" t="str">
        <f t="shared" ref="B544:C544" si="19">B444</f>
        <v/>
      </c>
      <c r="C544" s="119" t="str">
        <f t="shared" si="19"/>
        <v/>
      </c>
      <c r="D544" s="140" t="str">
        <f>IF(C544="", "", 'Material Flows'!I115)</f>
        <v/>
      </c>
      <c r="E544" s="119" t="str">
        <f>IF('Material Flows'!N115="", "", SUMIF($B$417:$B$422, B544, $F$417:$F$422))</f>
        <v/>
      </c>
      <c r="F544" s="119" t="str">
        <f>IF('Material Flows'!N115="", "", D544*E544)</f>
        <v/>
      </c>
      <c r="G544" s="140" t="str">
        <f>IF('Material Flows'!N115="", "", 'Material Flows'!J115)</f>
        <v/>
      </c>
      <c r="H544" s="119">
        <f>IF(OR(B544="Food Waste", B544="Garden and Park Waste"), G544*'Social and Environmental'!$H$71, 0)</f>
        <v>0</v>
      </c>
      <c r="I544" s="143">
        <f t="shared" si="2"/>
        <v>0</v>
      </c>
      <c r="K544" s="1"/>
      <c r="L544" s="1"/>
      <c r="M544" s="1"/>
      <c r="N544" s="1"/>
      <c r="O544" s="1"/>
      <c r="P544" s="1"/>
      <c r="Q544" s="1"/>
      <c r="R544" s="1"/>
      <c r="S544" s="1"/>
      <c r="T544" s="1"/>
      <c r="U544" s="1"/>
      <c r="V544" s="1"/>
      <c r="W544" s="1"/>
      <c r="X544" s="1"/>
      <c r="Y544" s="1"/>
      <c r="Z544" s="1"/>
    </row>
    <row r="545" spans="1:26" ht="13" x14ac:dyDescent="0.15">
      <c r="A545" s="1"/>
      <c r="B545" s="119" t="str">
        <f t="shared" ref="B545:C545" si="20">B445</f>
        <v/>
      </c>
      <c r="C545" s="119" t="str">
        <f t="shared" si="20"/>
        <v/>
      </c>
      <c r="D545" s="140" t="str">
        <f>IF(C545="", "", 'Material Flows'!I116)</f>
        <v/>
      </c>
      <c r="E545" s="119" t="str">
        <f>IF('Material Flows'!N116="", "", SUMIF($B$417:$B$422, B545, $F$417:$F$422))</f>
        <v/>
      </c>
      <c r="F545" s="119" t="str">
        <f>IF('Material Flows'!N116="", "", D545*E545)</f>
        <v/>
      </c>
      <c r="G545" s="140" t="str">
        <f>IF('Material Flows'!N116="", "", 'Material Flows'!J116)</f>
        <v/>
      </c>
      <c r="H545" s="119">
        <f>IF(OR(B545="Food Waste", B545="Garden and Park Waste"), G545*'Social and Environmental'!$H$71, 0)</f>
        <v>0</v>
      </c>
      <c r="I545" s="143">
        <f t="shared" si="2"/>
        <v>0</v>
      </c>
      <c r="K545" s="1"/>
      <c r="L545" s="1"/>
      <c r="M545" s="1"/>
      <c r="N545" s="1"/>
      <c r="O545" s="1"/>
      <c r="P545" s="1"/>
      <c r="Q545" s="1"/>
      <c r="R545" s="1"/>
      <c r="S545" s="1"/>
      <c r="T545" s="1"/>
      <c r="U545" s="1"/>
      <c r="V545" s="1"/>
      <c r="W545" s="1"/>
      <c r="X545" s="1"/>
      <c r="Y545" s="1"/>
      <c r="Z545" s="1"/>
    </row>
    <row r="546" spans="1:26" ht="13" x14ac:dyDescent="0.15">
      <c r="A546" s="1"/>
      <c r="B546" s="119" t="str">
        <f t="shared" ref="B546:C546" si="21">B446</f>
        <v/>
      </c>
      <c r="C546" s="119" t="str">
        <f t="shared" si="21"/>
        <v/>
      </c>
      <c r="D546" s="140" t="str">
        <f>IF(C546="", "", 'Material Flows'!I117)</f>
        <v/>
      </c>
      <c r="E546" s="119" t="str">
        <f>IF('Material Flows'!N117="", "", SUMIF($B$417:$B$422, B546, $F$417:$F$422))</f>
        <v/>
      </c>
      <c r="F546" s="119" t="str">
        <f>IF('Material Flows'!N117="", "", D546*E546)</f>
        <v/>
      </c>
      <c r="G546" s="140" t="str">
        <f>IF('Material Flows'!N117="", "", 'Material Flows'!J117)</f>
        <v/>
      </c>
      <c r="H546" s="119">
        <f>IF(OR(B546="Food Waste", B546="Garden and Park Waste"), G546*'Social and Environmental'!$H$71, 0)</f>
        <v>0</v>
      </c>
      <c r="I546" s="143">
        <f t="shared" si="2"/>
        <v>0</v>
      </c>
      <c r="K546" s="1"/>
      <c r="L546" s="1"/>
      <c r="M546" s="1"/>
      <c r="N546" s="1"/>
      <c r="O546" s="1"/>
      <c r="P546" s="1"/>
      <c r="Q546" s="1"/>
      <c r="R546" s="1"/>
      <c r="S546" s="1"/>
      <c r="T546" s="1"/>
      <c r="U546" s="1"/>
      <c r="V546" s="1"/>
      <c r="W546" s="1"/>
      <c r="X546" s="1"/>
      <c r="Y546" s="1"/>
      <c r="Z546" s="1"/>
    </row>
    <row r="547" spans="1:26" ht="13" x14ac:dyDescent="0.15">
      <c r="A547" s="1"/>
      <c r="B547" s="119" t="str">
        <f t="shared" ref="B547:C547" si="22">B447</f>
        <v/>
      </c>
      <c r="C547" s="119" t="str">
        <f t="shared" si="22"/>
        <v/>
      </c>
      <c r="D547" s="140" t="str">
        <f>IF(C547="", "", 'Material Flows'!I118)</f>
        <v/>
      </c>
      <c r="E547" s="119" t="str">
        <f>IF('Material Flows'!N118="", "", SUMIF($B$417:$B$422, B547, $F$417:$F$422))</f>
        <v/>
      </c>
      <c r="F547" s="119" t="str">
        <f>IF('Material Flows'!N118="", "", D547*E547)</f>
        <v/>
      </c>
      <c r="G547" s="140" t="str">
        <f>IF('Material Flows'!N118="", "", 'Material Flows'!J118)</f>
        <v/>
      </c>
      <c r="H547" s="119">
        <f>IF(OR(B547="Food Waste", B547="Garden and Park Waste"), G547*'Social and Environmental'!$H$71, 0)</f>
        <v>0</v>
      </c>
      <c r="I547" s="143">
        <f t="shared" si="2"/>
        <v>0</v>
      </c>
      <c r="K547" s="1"/>
      <c r="L547" s="1"/>
      <c r="M547" s="1"/>
      <c r="N547" s="1"/>
      <c r="O547" s="1"/>
      <c r="P547" s="1"/>
      <c r="Q547" s="1"/>
      <c r="R547" s="1"/>
      <c r="S547" s="1"/>
      <c r="T547" s="1"/>
      <c r="U547" s="1"/>
      <c r="V547" s="1"/>
      <c r="W547" s="1"/>
      <c r="X547" s="1"/>
      <c r="Y547" s="1"/>
      <c r="Z547" s="1"/>
    </row>
    <row r="548" spans="1:26" ht="13" x14ac:dyDescent="0.15">
      <c r="A548" s="1"/>
      <c r="B548" s="119" t="str">
        <f t="shared" ref="B548:C548" si="23">B448</f>
        <v/>
      </c>
      <c r="C548" s="119" t="str">
        <f t="shared" si="23"/>
        <v/>
      </c>
      <c r="D548" s="140" t="str">
        <f>IF(C548="", "", 'Material Flows'!I119)</f>
        <v/>
      </c>
      <c r="E548" s="119" t="str">
        <f>IF('Material Flows'!N119="", "", SUMIF($B$417:$B$422, B548, $F$417:$F$422))</f>
        <v/>
      </c>
      <c r="F548" s="119" t="str">
        <f>IF('Material Flows'!N119="", "", D548*E548)</f>
        <v/>
      </c>
      <c r="G548" s="140" t="str">
        <f>IF('Material Flows'!N119="", "", 'Material Flows'!J119)</f>
        <v/>
      </c>
      <c r="H548" s="119">
        <f>IF(OR(B548="Food Waste", B548="Garden and Park Waste"), G548*'Social and Environmental'!$H$71, 0)</f>
        <v>0</v>
      </c>
      <c r="I548" s="143">
        <f t="shared" si="2"/>
        <v>0</v>
      </c>
      <c r="K548" s="1"/>
      <c r="L548" s="1"/>
      <c r="M548" s="1"/>
      <c r="N548" s="1"/>
      <c r="O548" s="1"/>
      <c r="P548" s="1"/>
      <c r="Q548" s="1"/>
      <c r="R548" s="1"/>
      <c r="S548" s="1"/>
      <c r="T548" s="1"/>
      <c r="U548" s="1"/>
      <c r="V548" s="1"/>
      <c r="W548" s="1"/>
      <c r="X548" s="1"/>
      <c r="Y548" s="1"/>
      <c r="Z548" s="1"/>
    </row>
    <row r="549" spans="1:26" ht="13" x14ac:dyDescent="0.15">
      <c r="A549" s="1"/>
      <c r="B549" s="119" t="str">
        <f t="shared" ref="B549:C549" si="24">B449</f>
        <v/>
      </c>
      <c r="C549" s="119" t="str">
        <f t="shared" si="24"/>
        <v/>
      </c>
      <c r="D549" s="140" t="str">
        <f>IF(C549="", "", 'Material Flows'!I120)</f>
        <v/>
      </c>
      <c r="E549" s="119" t="str">
        <f>IF('Material Flows'!N120="", "", SUMIF($B$417:$B$422, B549, $F$417:$F$422))</f>
        <v/>
      </c>
      <c r="F549" s="119" t="str">
        <f>IF('Material Flows'!N120="", "", D549*E549)</f>
        <v/>
      </c>
      <c r="G549" s="140" t="str">
        <f>IF('Material Flows'!N120="", "", 'Material Flows'!J120)</f>
        <v/>
      </c>
      <c r="H549" s="119">
        <f>IF(OR(B549="Food Waste", B549="Garden and Park Waste"), G549*'Social and Environmental'!$H$71, 0)</f>
        <v>0</v>
      </c>
      <c r="I549" s="143">
        <f t="shared" si="2"/>
        <v>0</v>
      </c>
      <c r="K549" s="1"/>
      <c r="L549" s="1"/>
      <c r="M549" s="1"/>
      <c r="N549" s="1"/>
      <c r="O549" s="1"/>
      <c r="P549" s="1"/>
      <c r="Q549" s="1"/>
      <c r="R549" s="1"/>
      <c r="S549" s="1"/>
      <c r="T549" s="1"/>
      <c r="U549" s="1"/>
      <c r="V549" s="1"/>
      <c r="W549" s="1"/>
      <c r="X549" s="1"/>
      <c r="Y549" s="1"/>
      <c r="Z549" s="1"/>
    </row>
    <row r="550" spans="1:26" ht="13" x14ac:dyDescent="0.15">
      <c r="A550" s="1"/>
      <c r="B550" s="119" t="str">
        <f t="shared" ref="B550:C550" si="25">B450</f>
        <v/>
      </c>
      <c r="C550" s="119" t="str">
        <f t="shared" si="25"/>
        <v/>
      </c>
      <c r="D550" s="140" t="str">
        <f>IF(C550="", "", 'Material Flows'!I121)</f>
        <v/>
      </c>
      <c r="E550" s="119" t="str">
        <f>IF('Material Flows'!N121="", "", SUMIF($B$417:$B$422, B550, $F$417:$F$422))</f>
        <v/>
      </c>
      <c r="F550" s="119" t="str">
        <f>IF('Material Flows'!N121="", "", D550*E550)</f>
        <v/>
      </c>
      <c r="G550" s="140" t="str">
        <f>IF('Material Flows'!N121="", "", 'Material Flows'!J121)</f>
        <v/>
      </c>
      <c r="H550" s="119">
        <f>IF(OR(B550="Food Waste", B550="Garden and Park Waste"), G550*'Social and Environmental'!$H$71, 0)</f>
        <v>0</v>
      </c>
      <c r="I550" s="143">
        <f t="shared" si="2"/>
        <v>0</v>
      </c>
      <c r="K550" s="1"/>
      <c r="L550" s="1"/>
      <c r="M550" s="1"/>
      <c r="N550" s="1"/>
      <c r="O550" s="1"/>
      <c r="P550" s="1"/>
      <c r="Q550" s="1"/>
      <c r="R550" s="1"/>
      <c r="S550" s="1"/>
      <c r="T550" s="1"/>
      <c r="U550" s="1"/>
      <c r="V550" s="1"/>
      <c r="W550" s="1"/>
      <c r="X550" s="1"/>
      <c r="Y550" s="1"/>
      <c r="Z550" s="1"/>
    </row>
    <row r="551" spans="1:26" ht="13" x14ac:dyDescent="0.15">
      <c r="A551" s="1"/>
      <c r="B551" s="119" t="str">
        <f t="shared" ref="B551:C551" si="26">B451</f>
        <v/>
      </c>
      <c r="C551" s="119" t="str">
        <f t="shared" si="26"/>
        <v/>
      </c>
      <c r="D551" s="140" t="str">
        <f>IF(C551="", "", 'Material Flows'!I122)</f>
        <v/>
      </c>
      <c r="E551" s="119" t="str">
        <f>IF('Material Flows'!N122="", "", SUMIF($B$417:$B$422, B551, $F$417:$F$422))</f>
        <v/>
      </c>
      <c r="F551" s="119" t="str">
        <f>IF('Material Flows'!N122="", "", D551*E551)</f>
        <v/>
      </c>
      <c r="G551" s="140" t="str">
        <f>IF('Material Flows'!N122="", "", 'Material Flows'!J122)</f>
        <v/>
      </c>
      <c r="H551" s="119">
        <f>IF(OR(B551="Food Waste", B551="Garden and Park Waste"), G551*'Social and Environmental'!$H$71, 0)</f>
        <v>0</v>
      </c>
      <c r="I551" s="143">
        <f t="shared" si="2"/>
        <v>0</v>
      </c>
      <c r="K551" s="1"/>
      <c r="L551" s="1"/>
      <c r="M551" s="1"/>
      <c r="N551" s="1"/>
      <c r="O551" s="1"/>
      <c r="P551" s="1"/>
      <c r="Q551" s="1"/>
      <c r="R551" s="1"/>
      <c r="S551" s="1"/>
      <c r="T551" s="1"/>
      <c r="U551" s="1"/>
      <c r="V551" s="1"/>
      <c r="W551" s="1"/>
      <c r="X551" s="1"/>
      <c r="Y551" s="1"/>
      <c r="Z551" s="1"/>
    </row>
    <row r="552" spans="1:26" ht="13" x14ac:dyDescent="0.15">
      <c r="A552" s="1"/>
      <c r="B552" s="119" t="str">
        <f t="shared" ref="B552:C552" si="27">B452</f>
        <v/>
      </c>
      <c r="C552" s="119" t="str">
        <f t="shared" si="27"/>
        <v/>
      </c>
      <c r="D552" s="140" t="str">
        <f>IF(C552="", "", 'Material Flows'!I123)</f>
        <v/>
      </c>
      <c r="E552" s="119" t="str">
        <f>IF('Material Flows'!N123="", "", SUMIF($B$417:$B$422, B552, $F$417:$F$422))</f>
        <v/>
      </c>
      <c r="F552" s="119" t="str">
        <f>IF('Material Flows'!N123="", "", D552*E552)</f>
        <v/>
      </c>
      <c r="G552" s="140" t="str">
        <f>IF('Material Flows'!N123="", "", 'Material Flows'!J123)</f>
        <v/>
      </c>
      <c r="H552" s="119">
        <f>IF(OR(B552="Food Waste", B552="Garden and Park Waste"), G552*'Social and Environmental'!$H$71, 0)</f>
        <v>0</v>
      </c>
      <c r="I552" s="143">
        <f t="shared" si="2"/>
        <v>0</v>
      </c>
      <c r="K552" s="1"/>
      <c r="L552" s="1"/>
      <c r="M552" s="1"/>
      <c r="N552" s="1"/>
      <c r="O552" s="1"/>
      <c r="P552" s="1"/>
      <c r="Q552" s="1"/>
      <c r="R552" s="1"/>
      <c r="S552" s="1"/>
      <c r="T552" s="1"/>
      <c r="U552" s="1"/>
      <c r="V552" s="1"/>
      <c r="W552" s="1"/>
      <c r="X552" s="1"/>
      <c r="Y552" s="1"/>
      <c r="Z552" s="1"/>
    </row>
    <row r="553" spans="1:26" ht="13" x14ac:dyDescent="0.15">
      <c r="A553" s="1"/>
      <c r="B553" s="119" t="str">
        <f t="shared" ref="B553:C553" si="28">B453</f>
        <v/>
      </c>
      <c r="C553" s="119" t="str">
        <f t="shared" si="28"/>
        <v/>
      </c>
      <c r="D553" s="140" t="str">
        <f>IF(C553="", "", 'Material Flows'!I124)</f>
        <v/>
      </c>
      <c r="E553" s="119" t="str">
        <f>IF('Material Flows'!N124="", "", SUMIF($B$417:$B$422, B553, $F$417:$F$422))</f>
        <v/>
      </c>
      <c r="F553" s="119" t="str">
        <f>IF('Material Flows'!N124="", "", D553*E553)</f>
        <v/>
      </c>
      <c r="G553" s="140" t="str">
        <f>IF('Material Flows'!N124="", "", 'Material Flows'!J124)</f>
        <v/>
      </c>
      <c r="H553" s="119">
        <f>IF(OR(B553="Food Waste", B553="Garden and Park Waste"), G553*'Social and Environmental'!$H$71, 0)</f>
        <v>0</v>
      </c>
      <c r="I553" s="143">
        <f t="shared" si="2"/>
        <v>0</v>
      </c>
      <c r="K553" s="1"/>
      <c r="L553" s="1"/>
      <c r="M553" s="1"/>
      <c r="N553" s="1"/>
      <c r="O553" s="1"/>
      <c r="P553" s="1"/>
      <c r="Q553" s="1"/>
      <c r="R553" s="1"/>
      <c r="S553" s="1"/>
      <c r="T553" s="1"/>
      <c r="U553" s="1"/>
      <c r="V553" s="1"/>
      <c r="W553" s="1"/>
      <c r="X553" s="1"/>
      <c r="Y553" s="1"/>
      <c r="Z553" s="1"/>
    </row>
    <row r="554" spans="1:26" ht="13" x14ac:dyDescent="0.15">
      <c r="A554" s="1"/>
      <c r="B554" s="119" t="str">
        <f t="shared" ref="B554:C554" si="29">B454</f>
        <v/>
      </c>
      <c r="C554" s="119" t="str">
        <f t="shared" si="29"/>
        <v/>
      </c>
      <c r="D554" s="140" t="str">
        <f>IF(C554="", "", 'Material Flows'!I125)</f>
        <v/>
      </c>
      <c r="E554" s="119" t="str">
        <f>IF('Material Flows'!N125="", "", SUMIF($B$417:$B$422, B554, $F$417:$F$422))</f>
        <v/>
      </c>
      <c r="F554" s="119" t="str">
        <f>IF('Material Flows'!N125="", "", D554*E554)</f>
        <v/>
      </c>
      <c r="G554" s="140" t="str">
        <f>IF('Material Flows'!N125="", "", 'Material Flows'!J125)</f>
        <v/>
      </c>
      <c r="H554" s="119">
        <f>IF(OR(B554="Food Waste", B554="Garden and Park Waste"), G554*'Social and Environmental'!$H$71, 0)</f>
        <v>0</v>
      </c>
      <c r="I554" s="143">
        <f t="shared" si="2"/>
        <v>0</v>
      </c>
      <c r="K554" s="1"/>
      <c r="L554" s="1"/>
      <c r="M554" s="1"/>
      <c r="N554" s="1"/>
      <c r="O554" s="1"/>
      <c r="P554" s="1"/>
      <c r="Q554" s="1"/>
      <c r="R554" s="1"/>
      <c r="S554" s="1"/>
      <c r="T554" s="1"/>
      <c r="U554" s="1"/>
      <c r="V554" s="1"/>
      <c r="W554" s="1"/>
      <c r="X554" s="1"/>
      <c r="Y554" s="1"/>
      <c r="Z554" s="1"/>
    </row>
    <row r="555" spans="1:26" ht="13" x14ac:dyDescent="0.15">
      <c r="A555" s="1"/>
      <c r="B555" s="119" t="str">
        <f t="shared" ref="B555:C555" si="30">B455</f>
        <v/>
      </c>
      <c r="C555" s="119" t="str">
        <f t="shared" si="30"/>
        <v/>
      </c>
      <c r="D555" s="140" t="str">
        <f>IF(C555="", "", 'Material Flows'!I126)</f>
        <v/>
      </c>
      <c r="E555" s="119" t="str">
        <f>IF('Material Flows'!N126="", "", SUMIF($B$417:$B$422, B555, $F$417:$F$422))</f>
        <v/>
      </c>
      <c r="F555" s="119" t="str">
        <f>IF('Material Flows'!N126="", "", D555*E555)</f>
        <v/>
      </c>
      <c r="G555" s="140" t="str">
        <f>IF('Material Flows'!N126="", "", 'Material Flows'!J126)</f>
        <v/>
      </c>
      <c r="H555" s="119">
        <f>IF(OR(B555="Food Waste", B555="Garden and Park Waste"), G555*'Social and Environmental'!$H$71, 0)</f>
        <v>0</v>
      </c>
      <c r="I555" s="143">
        <f t="shared" si="2"/>
        <v>0</v>
      </c>
      <c r="K555" s="1"/>
      <c r="L555" s="1"/>
      <c r="M555" s="1"/>
      <c r="N555" s="1"/>
      <c r="O555" s="1"/>
      <c r="P555" s="1"/>
      <c r="Q555" s="1"/>
      <c r="R555" s="1"/>
      <c r="S555" s="1"/>
      <c r="T555" s="1"/>
      <c r="U555" s="1"/>
      <c r="V555" s="1"/>
      <c r="W555" s="1"/>
      <c r="X555" s="1"/>
      <c r="Y555" s="1"/>
      <c r="Z555" s="1"/>
    </row>
    <row r="556" spans="1:26" ht="13" x14ac:dyDescent="0.15">
      <c r="A556" s="1"/>
      <c r="B556" s="119" t="str">
        <f t="shared" ref="B556:C556" si="31">B456</f>
        <v/>
      </c>
      <c r="C556" s="119" t="str">
        <f t="shared" si="31"/>
        <v/>
      </c>
      <c r="D556" s="140" t="str">
        <f>IF(C556="", "", 'Material Flows'!I127)</f>
        <v/>
      </c>
      <c r="E556" s="119" t="str">
        <f>IF('Material Flows'!N127="", "", SUMIF($B$417:$B$422, B556, $F$417:$F$422))</f>
        <v/>
      </c>
      <c r="F556" s="119" t="str">
        <f>IF('Material Flows'!N127="", "", D556*E556)</f>
        <v/>
      </c>
      <c r="G556" s="140" t="str">
        <f>IF('Material Flows'!N127="", "", 'Material Flows'!J127)</f>
        <v/>
      </c>
      <c r="H556" s="119">
        <f>IF(OR(B556="Food Waste", B556="Garden and Park Waste"), G556*'Social and Environmental'!$H$71, 0)</f>
        <v>0</v>
      </c>
      <c r="I556" s="143">
        <f t="shared" si="2"/>
        <v>0</v>
      </c>
      <c r="K556" s="1"/>
      <c r="L556" s="1"/>
      <c r="M556" s="1"/>
      <c r="N556" s="1"/>
      <c r="O556" s="1"/>
      <c r="P556" s="1"/>
      <c r="Q556" s="1"/>
      <c r="R556" s="1"/>
      <c r="S556" s="1"/>
      <c r="T556" s="1"/>
      <c r="U556" s="1"/>
      <c r="V556" s="1"/>
      <c r="W556" s="1"/>
      <c r="X556" s="1"/>
      <c r="Y556" s="1"/>
      <c r="Z556" s="1"/>
    </row>
    <row r="557" spans="1:26" ht="13" x14ac:dyDescent="0.15">
      <c r="A557" s="1"/>
      <c r="B557" s="119" t="str">
        <f t="shared" ref="B557:C557" si="32">B457</f>
        <v/>
      </c>
      <c r="C557" s="119" t="str">
        <f t="shared" si="32"/>
        <v/>
      </c>
      <c r="D557" s="140" t="str">
        <f>IF(C557="", "", 'Material Flows'!I128)</f>
        <v/>
      </c>
      <c r="E557" s="119" t="str">
        <f>IF('Material Flows'!N128="", "", SUMIF($B$417:$B$422, B557, $F$417:$F$422))</f>
        <v/>
      </c>
      <c r="F557" s="119" t="str">
        <f>IF('Material Flows'!N128="", "", D557*E557)</f>
        <v/>
      </c>
      <c r="G557" s="140" t="str">
        <f>IF('Material Flows'!N128="", "", 'Material Flows'!J128)</f>
        <v/>
      </c>
      <c r="H557" s="119">
        <f>IF(OR(B557="Food Waste", B557="Garden and Park Waste"), G557*'Social and Environmental'!$H$71, 0)</f>
        <v>0</v>
      </c>
      <c r="I557" s="143">
        <f t="shared" si="2"/>
        <v>0</v>
      </c>
      <c r="K557" s="1"/>
      <c r="L557" s="1"/>
      <c r="M557" s="1"/>
      <c r="N557" s="1"/>
      <c r="O557" s="1"/>
      <c r="P557" s="1"/>
      <c r="Q557" s="1"/>
      <c r="R557" s="1"/>
      <c r="S557" s="1"/>
      <c r="T557" s="1"/>
      <c r="U557" s="1"/>
      <c r="V557" s="1"/>
      <c r="W557" s="1"/>
      <c r="X557" s="1"/>
      <c r="Y557" s="1"/>
      <c r="Z557" s="1"/>
    </row>
    <row r="558" spans="1:26" ht="13" x14ac:dyDescent="0.15">
      <c r="A558" s="1"/>
      <c r="B558" s="119" t="str">
        <f t="shared" ref="B558:C558" si="33">B458</f>
        <v/>
      </c>
      <c r="C558" s="119" t="str">
        <f t="shared" si="33"/>
        <v/>
      </c>
      <c r="D558" s="140" t="str">
        <f>IF(C558="", "", 'Material Flows'!I129)</f>
        <v/>
      </c>
      <c r="E558" s="119" t="str">
        <f>IF('Material Flows'!N129="", "", SUMIF($B$417:$B$422, B558, $F$417:$F$422))</f>
        <v/>
      </c>
      <c r="F558" s="119" t="str">
        <f>IF('Material Flows'!N129="", "", D558*E558)</f>
        <v/>
      </c>
      <c r="G558" s="140" t="str">
        <f>IF('Material Flows'!N129="", "", 'Material Flows'!J129)</f>
        <v/>
      </c>
      <c r="H558" s="119">
        <f>IF(OR(B558="Food Waste", B558="Garden and Park Waste"), G558*'Social and Environmental'!$H$71, 0)</f>
        <v>0</v>
      </c>
      <c r="I558" s="143">
        <f t="shared" si="2"/>
        <v>0</v>
      </c>
      <c r="K558" s="1"/>
      <c r="L558" s="1"/>
      <c r="M558" s="1"/>
      <c r="N558" s="1"/>
      <c r="O558" s="1"/>
      <c r="P558" s="1"/>
      <c r="Q558" s="1"/>
      <c r="R558" s="1"/>
      <c r="S558" s="1"/>
      <c r="T558" s="1"/>
      <c r="U558" s="1"/>
      <c r="V558" s="1"/>
      <c r="W558" s="1"/>
      <c r="X558" s="1"/>
      <c r="Y558" s="1"/>
      <c r="Z558" s="1"/>
    </row>
    <row r="559" spans="1:26" ht="13" x14ac:dyDescent="0.15">
      <c r="A559" s="1"/>
      <c r="B559" s="119" t="str">
        <f t="shared" ref="B559:C559" si="34">B459</f>
        <v/>
      </c>
      <c r="C559" s="119" t="str">
        <f t="shared" si="34"/>
        <v/>
      </c>
      <c r="D559" s="140" t="str">
        <f>IF(C559="", "", 'Material Flows'!I130)</f>
        <v/>
      </c>
      <c r="E559" s="119" t="str">
        <f>IF('Material Flows'!N130="", "", SUMIF($B$417:$B$422, B559, $F$417:$F$422))</f>
        <v/>
      </c>
      <c r="F559" s="119" t="str">
        <f>IF('Material Flows'!N130="", "", D559*E559)</f>
        <v/>
      </c>
      <c r="G559" s="140" t="str">
        <f>IF('Material Flows'!N130="", "", 'Material Flows'!J130)</f>
        <v/>
      </c>
      <c r="H559" s="119">
        <f>IF(OR(B559="Food Waste", B559="Garden and Park Waste"), G559*'Social and Environmental'!$H$71, 0)</f>
        <v>0</v>
      </c>
      <c r="I559" s="143">
        <f t="shared" si="2"/>
        <v>0</v>
      </c>
      <c r="K559" s="1"/>
      <c r="L559" s="1"/>
      <c r="M559" s="1"/>
      <c r="N559" s="1"/>
      <c r="O559" s="1"/>
      <c r="P559" s="1"/>
      <c r="Q559" s="1"/>
      <c r="R559" s="1"/>
      <c r="S559" s="1"/>
      <c r="T559" s="1"/>
      <c r="U559" s="1"/>
      <c r="V559" s="1"/>
      <c r="W559" s="1"/>
      <c r="X559" s="1"/>
      <c r="Y559" s="1"/>
      <c r="Z559" s="1"/>
    </row>
    <row r="560" spans="1:26" ht="13" x14ac:dyDescent="0.15">
      <c r="A560" s="1"/>
      <c r="B560" s="119" t="str">
        <f t="shared" ref="B560:C560" si="35">B460</f>
        <v/>
      </c>
      <c r="C560" s="119" t="str">
        <f t="shared" si="35"/>
        <v/>
      </c>
      <c r="D560" s="140" t="str">
        <f>IF(C560="", "", 'Material Flows'!I131)</f>
        <v/>
      </c>
      <c r="E560" s="119" t="str">
        <f>IF('Material Flows'!N131="", "", SUMIF($B$417:$B$422, B560, $F$417:$F$422))</f>
        <v/>
      </c>
      <c r="F560" s="119" t="str">
        <f>IF('Material Flows'!N131="", "", D560*E560)</f>
        <v/>
      </c>
      <c r="G560" s="140" t="str">
        <f>IF('Material Flows'!N131="", "", 'Material Flows'!J131)</f>
        <v/>
      </c>
      <c r="H560" s="119">
        <f>IF(OR(B560="Food Waste", B560="Garden and Park Waste"), G560*'Social and Environmental'!$H$71, 0)</f>
        <v>0</v>
      </c>
      <c r="I560" s="143">
        <f t="shared" si="2"/>
        <v>0</v>
      </c>
      <c r="K560" s="1"/>
      <c r="L560" s="1"/>
      <c r="M560" s="1"/>
      <c r="N560" s="1"/>
      <c r="O560" s="1"/>
      <c r="P560" s="1"/>
      <c r="Q560" s="1"/>
      <c r="R560" s="1"/>
      <c r="S560" s="1"/>
      <c r="T560" s="1"/>
      <c r="U560" s="1"/>
      <c r="V560" s="1"/>
      <c r="W560" s="1"/>
      <c r="X560" s="1"/>
      <c r="Y560" s="1"/>
      <c r="Z560" s="1"/>
    </row>
    <row r="561" spans="1:26" ht="13" x14ac:dyDescent="0.15">
      <c r="A561" s="1"/>
      <c r="B561" s="119" t="str">
        <f t="shared" ref="B561:C561" si="36">B461</f>
        <v/>
      </c>
      <c r="C561" s="119" t="str">
        <f t="shared" si="36"/>
        <v/>
      </c>
      <c r="D561" s="140" t="str">
        <f>IF(C561="", "", 'Material Flows'!I132)</f>
        <v/>
      </c>
      <c r="E561" s="119" t="str">
        <f>IF('Material Flows'!N132="", "", SUMIF($B$417:$B$422, B561, $F$417:$F$422))</f>
        <v/>
      </c>
      <c r="F561" s="119" t="str">
        <f>IF('Material Flows'!N132="", "", D561*E561)</f>
        <v/>
      </c>
      <c r="G561" s="140" t="str">
        <f>IF('Material Flows'!N132="", "", 'Material Flows'!J132)</f>
        <v/>
      </c>
      <c r="H561" s="119">
        <f>IF(OR(B561="Food Waste", B561="Garden and Park Waste"), G561*'Social and Environmental'!$H$71, 0)</f>
        <v>0</v>
      </c>
      <c r="I561" s="143">
        <f t="shared" si="2"/>
        <v>0</v>
      </c>
      <c r="K561" s="1"/>
      <c r="L561" s="1"/>
      <c r="M561" s="1"/>
      <c r="N561" s="1"/>
      <c r="O561" s="1"/>
      <c r="P561" s="1"/>
      <c r="Q561" s="1"/>
      <c r="R561" s="1"/>
      <c r="S561" s="1"/>
      <c r="T561" s="1"/>
      <c r="U561" s="1"/>
      <c r="V561" s="1"/>
      <c r="W561" s="1"/>
      <c r="X561" s="1"/>
      <c r="Y561" s="1"/>
      <c r="Z561" s="1"/>
    </row>
    <row r="562" spans="1:26" ht="13" x14ac:dyDescent="0.15">
      <c r="A562" s="1"/>
      <c r="B562" s="119" t="str">
        <f t="shared" ref="B562:C562" si="37">B462</f>
        <v/>
      </c>
      <c r="C562" s="119" t="str">
        <f t="shared" si="37"/>
        <v/>
      </c>
      <c r="D562" s="140" t="str">
        <f>IF(C562="", "", 'Material Flows'!I133)</f>
        <v/>
      </c>
      <c r="E562" s="119" t="str">
        <f>IF('Material Flows'!N133="", "", SUMIF($B$417:$B$422, B562, $F$417:$F$422))</f>
        <v/>
      </c>
      <c r="F562" s="119" t="str">
        <f>IF('Material Flows'!N133="", "", D562*E562)</f>
        <v/>
      </c>
      <c r="G562" s="140" t="str">
        <f>IF('Material Flows'!N133="", "", 'Material Flows'!J133)</f>
        <v/>
      </c>
      <c r="H562" s="119">
        <f>IF(OR(B562="Food Waste", B562="Garden and Park Waste"), G562*'Social and Environmental'!$H$71, 0)</f>
        <v>0</v>
      </c>
      <c r="I562" s="143">
        <f t="shared" si="2"/>
        <v>0</v>
      </c>
      <c r="K562" s="1"/>
      <c r="L562" s="1"/>
      <c r="M562" s="1"/>
      <c r="N562" s="1"/>
      <c r="O562" s="1"/>
      <c r="P562" s="1"/>
      <c r="Q562" s="1"/>
      <c r="R562" s="1"/>
      <c r="S562" s="1"/>
      <c r="T562" s="1"/>
      <c r="U562" s="1"/>
      <c r="V562" s="1"/>
      <c r="W562" s="1"/>
      <c r="X562" s="1"/>
      <c r="Y562" s="1"/>
      <c r="Z562" s="1"/>
    </row>
    <row r="563" spans="1:26" ht="13" x14ac:dyDescent="0.15">
      <c r="A563" s="1"/>
      <c r="B563" s="119" t="str">
        <f t="shared" ref="B563:C563" si="38">B463</f>
        <v/>
      </c>
      <c r="C563" s="119" t="str">
        <f t="shared" si="38"/>
        <v/>
      </c>
      <c r="D563" s="140" t="str">
        <f>IF(C563="", "", 'Material Flows'!I134)</f>
        <v/>
      </c>
      <c r="E563" s="119" t="str">
        <f>IF('Material Flows'!N134="", "", SUMIF($B$417:$B$422, B563, $F$417:$F$422))</f>
        <v/>
      </c>
      <c r="F563" s="119" t="str">
        <f>IF('Material Flows'!N134="", "", D563*E563)</f>
        <v/>
      </c>
      <c r="G563" s="140" t="str">
        <f>IF('Material Flows'!N134="", "", 'Material Flows'!J134)</f>
        <v/>
      </c>
      <c r="H563" s="119">
        <f>IF(OR(B563="Food Waste", B563="Garden and Park Waste"), G563*'Social and Environmental'!$H$71, 0)</f>
        <v>0</v>
      </c>
      <c r="I563" s="143">
        <f t="shared" si="2"/>
        <v>0</v>
      </c>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f>SUM(F526:F563)</f>
        <v>0</v>
      </c>
      <c r="G564" s="1"/>
      <c r="H564" s="1"/>
      <c r="I564" s="118">
        <f>SUM(I526:I563)</f>
        <v>0</v>
      </c>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16" t="s">
        <v>466</v>
      </c>
      <c r="C566" s="1"/>
      <c r="D566" s="1"/>
      <c r="E566" s="1"/>
      <c r="F566" s="1"/>
      <c r="G566" s="1"/>
      <c r="H566" s="142"/>
      <c r="I566" s="142"/>
      <c r="J566" s="1"/>
      <c r="K566" s="1"/>
      <c r="L566" s="1"/>
      <c r="M566" s="1"/>
      <c r="N566" s="1"/>
      <c r="O566" s="1"/>
      <c r="P566" s="1"/>
      <c r="Q566" s="1"/>
      <c r="R566" s="1"/>
      <c r="S566" s="1"/>
      <c r="T566" s="1"/>
      <c r="U566" s="1"/>
      <c r="V566" s="1"/>
      <c r="W566" s="1"/>
      <c r="X566" s="1"/>
      <c r="Y566" s="1"/>
      <c r="Z566" s="1"/>
    </row>
    <row r="567" spans="1:26" ht="39" x14ac:dyDescent="0.15">
      <c r="A567" s="1"/>
      <c r="B567" s="146" t="str">
        <f>B525</f>
        <v>Category</v>
      </c>
      <c r="C567" s="146" t="str">
        <f t="shared" ref="C567:I567" si="39">C525</f>
        <v>Material</v>
      </c>
      <c r="D567" s="146" t="str">
        <f t="shared" si="39"/>
        <v>Tonnes Recycled (Dry Recyclables)</v>
      </c>
      <c r="E567" s="146" t="str">
        <f t="shared" si="39"/>
        <v>Emissions Avoided per Tonne (Dry Recyclables)</v>
      </c>
      <c r="F567" s="146" t="str">
        <f t="shared" si="39"/>
        <v>Emissions Avoided (Dry Recyclables)</v>
      </c>
      <c r="G567" s="146" t="str">
        <f t="shared" si="39"/>
        <v>Organics Valorised</v>
      </c>
      <c r="H567" s="146" t="str">
        <f t="shared" si="39"/>
        <v>Organics Composted</v>
      </c>
      <c r="I567" s="146" t="str">
        <f t="shared" si="39"/>
        <v>Emissions Avoided (Organics)</v>
      </c>
      <c r="J567" s="1"/>
      <c r="K567" s="1"/>
      <c r="L567" s="1"/>
      <c r="M567" s="1"/>
      <c r="N567" s="1"/>
      <c r="O567" s="1"/>
      <c r="P567" s="1"/>
      <c r="Q567" s="1"/>
      <c r="R567" s="1"/>
      <c r="S567" s="1"/>
      <c r="T567" s="1"/>
      <c r="U567" s="1"/>
      <c r="V567" s="1"/>
      <c r="W567" s="1"/>
      <c r="X567" s="1"/>
      <c r="Y567" s="1"/>
      <c r="Z567" s="1"/>
    </row>
    <row r="568" spans="1:26" ht="26" x14ac:dyDescent="0.15">
      <c r="A568" s="1"/>
      <c r="B568" s="146" t="str">
        <f>B526</f>
        <v/>
      </c>
      <c r="C568" s="138" t="str">
        <f>C526</f>
        <v/>
      </c>
      <c r="D568" s="140">
        <f>IF('Material Flows'!$D$95="Merchant / Industry - Dry Recyclables", 'Material Flows'!D97, 0)+IF('Material Flows'!$E$95="Merchant / Industry - Dry Recyclables", 'Material Flows'!E97, 0)+IF('Material Flows'!$F$95="Merchant / Industry - Dry Recyclables", 'Material Flows'!F97, 0)+IF('Material Flows'!$G$95="Merchant / Industry - Dry Recyclables", 'Material Flows'!G97, 0)+IF('Material Flows'!$H$95="Merchant / Industry - Dry Recyclables", 'Material Flows'!H97, 0)</f>
        <v>0</v>
      </c>
      <c r="E568" s="119" t="str">
        <f>IF('Material Flows'!N97="", "", SUMIF($B$417:$B$422, B568, $F$417:$F$422))</f>
        <v/>
      </c>
      <c r="F568" s="119" t="str">
        <f>IF('Material Flows'!N97="", "", D568*E568)</f>
        <v/>
      </c>
      <c r="G568" s="140">
        <f>IF('Material Flows'!$D$95="Merchant / Industry - Organics", 'Material Flows'!D97, 0)+IF('Material Flows'!$E$95="Merchant / Industry - Organics", 'Material Flows'!E97, 0)+IF('Material Flows'!$F$95="Merchant / Industry - Organics", 'Material Flows'!F97, 0)+IF('Material Flows'!$G$95="Merchant / Industry - Organics", 'Material Flows'!G97, 0)+IF('Material Flows'!$H$95="Merchant / Industry - Organics", 'Material Flows'!H97, 0)</f>
        <v>0</v>
      </c>
      <c r="H568" s="119">
        <f>IF(OR(B568="Food Waste", B568="Garden and Park Waste"), G568*'Social and Environmental'!$H$71, 0)</f>
        <v>0</v>
      </c>
      <c r="I568" s="143">
        <f>H568*$F$416</f>
        <v>0</v>
      </c>
      <c r="J568" s="1"/>
      <c r="K568" s="1"/>
      <c r="L568" s="1"/>
      <c r="M568" s="1"/>
      <c r="N568" s="1"/>
      <c r="O568" s="1"/>
      <c r="P568" s="1"/>
      <c r="Q568" s="1"/>
      <c r="R568" s="1"/>
      <c r="S568" s="1"/>
      <c r="T568" s="1"/>
      <c r="U568" s="1"/>
      <c r="V568" s="1"/>
      <c r="W568" s="1"/>
      <c r="X568" s="1"/>
      <c r="Y568" s="1"/>
      <c r="Z568" s="1"/>
    </row>
    <row r="569" spans="1:26" ht="26" x14ac:dyDescent="0.15">
      <c r="A569" s="1"/>
      <c r="B569" s="146" t="str">
        <f t="shared" ref="B569:C569" si="40">B527</f>
        <v/>
      </c>
      <c r="C569" s="138" t="str">
        <f t="shared" si="40"/>
        <v/>
      </c>
      <c r="D569" s="140">
        <f>IF('Material Flows'!$D$95="Merchant / Industry - Dry Recyclables", 'Material Flows'!D98, 0)+IF('Material Flows'!$E$95="Merchant / Industry - Dry Recyclables", 'Material Flows'!E98, 0)+IF('Material Flows'!$F$95="Merchant / Industry - Dry Recyclables", 'Material Flows'!F98, 0)+IF('Material Flows'!$G$95="Merchant / Industry - Dry Recyclables", 'Material Flows'!G98, 0)+IF('Material Flows'!$H$95="Merchant / Industry - Dry Recyclables", 'Material Flows'!H98, 0)</f>
        <v>0</v>
      </c>
      <c r="E569" s="119" t="str">
        <f>IF('Material Flows'!N98="", "", SUMIF($B$417:$B$422, B569, $F$417:$F$422))</f>
        <v/>
      </c>
      <c r="F569" s="119" t="str">
        <f>IF('Material Flows'!N98="", "", D569*E569)</f>
        <v/>
      </c>
      <c r="G569" s="140">
        <f>IF('Material Flows'!$D$95="Merchant / Industry - Organics", 'Material Flows'!D98, 0)+IF('Material Flows'!$E$95="Merchant / Industry - Organics", 'Material Flows'!E98, 0)+IF('Material Flows'!$F$95="Merchant / Industry - Organics", 'Material Flows'!F98, 0)+IF('Material Flows'!$G$95="Merchant / Industry - Organics", 'Material Flows'!G98, 0)+IF('Material Flows'!$H$95="Merchant / Industry - Organics", 'Material Flows'!H98, 0)</f>
        <v>0</v>
      </c>
      <c r="H569" s="119">
        <f>IF(OR(B569="Food Waste", B569="Garden and Park Waste"), G569*'Social and Environmental'!$H$71, 0)</f>
        <v>0</v>
      </c>
      <c r="I569" s="143">
        <f t="shared" ref="I569:I605" si="41">H569*$F$416</f>
        <v>0</v>
      </c>
      <c r="J569" s="1"/>
      <c r="K569" s="1"/>
      <c r="L569" s="1"/>
      <c r="M569" s="1"/>
      <c r="N569" s="1"/>
      <c r="O569" s="1"/>
      <c r="P569" s="1"/>
      <c r="Q569" s="1"/>
      <c r="R569" s="1"/>
      <c r="S569" s="1"/>
      <c r="T569" s="1"/>
      <c r="U569" s="1"/>
      <c r="V569" s="1"/>
      <c r="W569" s="1"/>
      <c r="X569" s="1"/>
      <c r="Y569" s="1"/>
      <c r="Z569" s="1"/>
    </row>
    <row r="570" spans="1:26" ht="26" x14ac:dyDescent="0.15">
      <c r="A570" s="1"/>
      <c r="B570" s="146" t="str">
        <f t="shared" ref="B570:C570" si="42">B528</f>
        <v/>
      </c>
      <c r="C570" s="138" t="str">
        <f t="shared" si="42"/>
        <v/>
      </c>
      <c r="D570" s="140">
        <f>IF('Material Flows'!$D$95="Merchant / Industry - Dry Recyclables", 'Material Flows'!D99, 0)+IF('Material Flows'!$E$95="Merchant / Industry - Dry Recyclables", 'Material Flows'!E99, 0)+IF('Material Flows'!$F$95="Merchant / Industry - Dry Recyclables", 'Material Flows'!F99, 0)+IF('Material Flows'!$G$95="Merchant / Industry - Dry Recyclables", 'Material Flows'!G99, 0)+IF('Material Flows'!$H$95="Merchant / Industry - Dry Recyclables", 'Material Flows'!H99, 0)</f>
        <v>0</v>
      </c>
      <c r="E570" s="119" t="str">
        <f>IF('Material Flows'!N99="", "", SUMIF($B$417:$B$422, B570, $F$417:$F$422))</f>
        <v/>
      </c>
      <c r="F570" s="119" t="str">
        <f>IF('Material Flows'!N99="", "", D570*E570)</f>
        <v/>
      </c>
      <c r="G570" s="140">
        <f>IF('Material Flows'!$D$95="Merchant / Industry - Organics", 'Material Flows'!D99, 0)+IF('Material Flows'!$E$95="Merchant / Industry - Organics", 'Material Flows'!E99, 0)+IF('Material Flows'!$F$95="Merchant / Industry - Organics", 'Material Flows'!F99, 0)+IF('Material Flows'!$G$95="Merchant / Industry - Organics", 'Material Flows'!G99, 0)+IF('Material Flows'!$H$95="Merchant / Industry - Organics", 'Material Flows'!H99, 0)</f>
        <v>0</v>
      </c>
      <c r="H570" s="119">
        <f>IF(OR(B570="Food Waste", B570="Garden and Park Waste"), G570*'Social and Environmental'!$H$71, 0)</f>
        <v>0</v>
      </c>
      <c r="I570" s="143">
        <f t="shared" si="41"/>
        <v>0</v>
      </c>
      <c r="J570" s="1"/>
      <c r="K570" s="1"/>
      <c r="L570" s="1"/>
      <c r="M570" s="1"/>
      <c r="N570" s="1"/>
      <c r="O570" s="1"/>
      <c r="P570" s="1"/>
      <c r="Q570" s="1"/>
      <c r="R570" s="1"/>
      <c r="S570" s="1"/>
      <c r="T570" s="1"/>
      <c r="U570" s="1"/>
      <c r="V570" s="1"/>
      <c r="W570" s="1"/>
      <c r="X570" s="1"/>
      <c r="Y570" s="1"/>
      <c r="Z570" s="1"/>
    </row>
    <row r="571" spans="1:26" ht="26" x14ac:dyDescent="0.15">
      <c r="A571" s="1"/>
      <c r="B571" s="146" t="str">
        <f t="shared" ref="B571:C571" si="43">B529</f>
        <v/>
      </c>
      <c r="C571" s="138" t="str">
        <f t="shared" si="43"/>
        <v/>
      </c>
      <c r="D571" s="140">
        <f>IF('Material Flows'!$D$95="Merchant / Industry - Dry Recyclables", 'Material Flows'!D100, 0)+IF('Material Flows'!$E$95="Merchant / Industry - Dry Recyclables", 'Material Flows'!E100, 0)+IF('Material Flows'!$F$95="Merchant / Industry - Dry Recyclables", 'Material Flows'!F100, 0)+IF('Material Flows'!$G$95="Merchant / Industry - Dry Recyclables", 'Material Flows'!G100, 0)+IF('Material Flows'!$H$95="Merchant / Industry - Dry Recyclables", 'Material Flows'!H100, 0)</f>
        <v>0</v>
      </c>
      <c r="E571" s="119" t="str">
        <f>IF('Material Flows'!N100="", "", SUMIF($B$417:$B$422, B571, $F$417:$F$422))</f>
        <v/>
      </c>
      <c r="F571" s="119" t="str">
        <f>IF('Material Flows'!N100="", "", D571*E571)</f>
        <v/>
      </c>
      <c r="G571" s="140">
        <f>IF('Material Flows'!$D$95="Merchant / Industry - Organics", 'Material Flows'!D100, 0)+IF('Material Flows'!$E$95="Merchant / Industry - Organics", 'Material Flows'!E100, 0)+IF('Material Flows'!$F$95="Merchant / Industry - Organics", 'Material Flows'!F100, 0)+IF('Material Flows'!$G$95="Merchant / Industry - Organics", 'Material Flows'!G100, 0)+IF('Material Flows'!$H$95="Merchant / Industry - Organics", 'Material Flows'!H100, 0)</f>
        <v>0</v>
      </c>
      <c r="H571" s="119">
        <f>IF(OR(B571="Food Waste", B571="Garden and Park Waste"), G571*'Social and Environmental'!$H$71, 0)</f>
        <v>0</v>
      </c>
      <c r="I571" s="143">
        <f t="shared" si="41"/>
        <v>0</v>
      </c>
      <c r="J571" s="1"/>
      <c r="K571" s="1"/>
      <c r="L571" s="1"/>
      <c r="M571" s="1"/>
      <c r="N571" s="1"/>
      <c r="O571" s="1"/>
      <c r="P571" s="1"/>
      <c r="Q571" s="1"/>
      <c r="R571" s="1"/>
      <c r="S571" s="1"/>
      <c r="T571" s="1"/>
      <c r="U571" s="1"/>
      <c r="V571" s="1"/>
      <c r="W571" s="1"/>
      <c r="X571" s="1"/>
      <c r="Y571" s="1"/>
      <c r="Z571" s="1"/>
    </row>
    <row r="572" spans="1:26" ht="15" customHeight="1" x14ac:dyDescent="0.15">
      <c r="B572" s="146" t="str">
        <f t="shared" ref="B572:C572" si="44">B530</f>
        <v/>
      </c>
      <c r="C572" s="138" t="str">
        <f t="shared" si="44"/>
        <v/>
      </c>
      <c r="D572" s="140">
        <f>IF('Material Flows'!$D$95="Merchant / Industry - Dry Recyclables", 'Material Flows'!D101, 0)+IF('Material Flows'!$E$95="Merchant / Industry - Dry Recyclables", 'Material Flows'!E101, 0)+IF('Material Flows'!$F$95="Merchant / Industry - Dry Recyclables", 'Material Flows'!F101, 0)+IF('Material Flows'!$G$95="Merchant / Industry - Dry Recyclables", 'Material Flows'!G101, 0)+IF('Material Flows'!$H$95="Merchant / Industry - Dry Recyclables", 'Material Flows'!H101, 0)</f>
        <v>0</v>
      </c>
      <c r="E572" s="119" t="str">
        <f>IF('Material Flows'!N101="", "", SUMIF($B$417:$B$422, B572, $F$417:$F$422))</f>
        <v/>
      </c>
      <c r="F572" s="119" t="str">
        <f>IF('Material Flows'!N101="", "", D572*E572)</f>
        <v/>
      </c>
      <c r="G572" s="140">
        <f>IF('Material Flows'!$D$95="Merchant / Industry - Organics", 'Material Flows'!D101, 0)+IF('Material Flows'!$E$95="Merchant / Industry - Organics", 'Material Flows'!E101, 0)+IF('Material Flows'!$F$95="Merchant / Industry - Organics", 'Material Flows'!F101, 0)+IF('Material Flows'!$G$95="Merchant / Industry - Organics", 'Material Flows'!G101, 0)+IF('Material Flows'!$H$95="Merchant / Industry - Organics", 'Material Flows'!H101, 0)</f>
        <v>0</v>
      </c>
      <c r="H572" s="119">
        <f>IF(OR(B572="Food Waste", B572="Garden and Park Waste"), G572*'Social and Environmental'!$H$71, 0)</f>
        <v>0</v>
      </c>
      <c r="I572" s="143">
        <f t="shared" si="41"/>
        <v>0</v>
      </c>
    </row>
    <row r="573" spans="1:26" ht="15" customHeight="1" x14ac:dyDescent="0.15">
      <c r="B573" s="146" t="str">
        <f t="shared" ref="B573:C573" si="45">B531</f>
        <v/>
      </c>
      <c r="C573" s="138" t="str">
        <f t="shared" si="45"/>
        <v/>
      </c>
      <c r="D573" s="140">
        <f>IF('Material Flows'!$D$95="Merchant / Industry - Dry Recyclables", 'Material Flows'!D102, 0)+IF('Material Flows'!$E$95="Merchant / Industry - Dry Recyclables", 'Material Flows'!E102, 0)+IF('Material Flows'!$F$95="Merchant / Industry - Dry Recyclables", 'Material Flows'!F102, 0)+IF('Material Flows'!$G$95="Merchant / Industry - Dry Recyclables", 'Material Flows'!G102, 0)+IF('Material Flows'!$H$95="Merchant / Industry - Dry Recyclables", 'Material Flows'!H102, 0)</f>
        <v>0</v>
      </c>
      <c r="E573" s="119" t="str">
        <f>IF('Material Flows'!N102="", "", SUMIF($B$417:$B$422, B573, $F$417:$F$422))</f>
        <v/>
      </c>
      <c r="F573" s="119" t="str">
        <f>IF('Material Flows'!N102="", "", D573*E573)</f>
        <v/>
      </c>
      <c r="G573" s="140">
        <f>IF('Material Flows'!$D$95="Merchant / Industry - Organics", 'Material Flows'!D102, 0)+IF('Material Flows'!$E$95="Merchant / Industry - Organics", 'Material Flows'!E102, 0)+IF('Material Flows'!$F$95="Merchant / Industry - Organics", 'Material Flows'!F102, 0)+IF('Material Flows'!$G$95="Merchant / Industry - Organics", 'Material Flows'!G102, 0)+IF('Material Flows'!$H$95="Merchant / Industry - Organics", 'Material Flows'!H102, 0)</f>
        <v>0</v>
      </c>
      <c r="H573" s="119">
        <f>IF(OR(B573="Food Waste", B573="Garden and Park Waste"), G573*'Social and Environmental'!$H$71, 0)</f>
        <v>0</v>
      </c>
      <c r="I573" s="143">
        <f t="shared" si="41"/>
        <v>0</v>
      </c>
    </row>
    <row r="574" spans="1:26" ht="15" customHeight="1" x14ac:dyDescent="0.15">
      <c r="B574" s="146" t="str">
        <f t="shared" ref="B574:C574" si="46">B532</f>
        <v/>
      </c>
      <c r="C574" s="138" t="str">
        <f t="shared" si="46"/>
        <v/>
      </c>
      <c r="D574" s="140">
        <f>IF('Material Flows'!$D$95="Merchant / Industry - Dry Recyclables", 'Material Flows'!D103, 0)+IF('Material Flows'!$E$95="Merchant / Industry - Dry Recyclables", 'Material Flows'!E103, 0)+IF('Material Flows'!$F$95="Merchant / Industry - Dry Recyclables", 'Material Flows'!F103, 0)+IF('Material Flows'!$G$95="Merchant / Industry - Dry Recyclables", 'Material Flows'!G103, 0)+IF('Material Flows'!$H$95="Merchant / Industry - Dry Recyclables", 'Material Flows'!H103, 0)</f>
        <v>0</v>
      </c>
      <c r="E574" s="119" t="str">
        <f>IF('Material Flows'!N103="", "", SUMIF($B$417:$B$422, B574, $F$417:$F$422))</f>
        <v/>
      </c>
      <c r="F574" s="119" t="str">
        <f>IF('Material Flows'!N103="", "", D574*E574)</f>
        <v/>
      </c>
      <c r="G574" s="140">
        <f>IF('Material Flows'!$D$95="Merchant / Industry - Organics", 'Material Flows'!D103, 0)+IF('Material Flows'!$E$95="Merchant / Industry - Organics", 'Material Flows'!E103, 0)+IF('Material Flows'!$F$95="Merchant / Industry - Organics", 'Material Flows'!F103, 0)+IF('Material Flows'!$G$95="Merchant / Industry - Organics", 'Material Flows'!G103, 0)+IF('Material Flows'!$H$95="Merchant / Industry - Organics", 'Material Flows'!H103, 0)</f>
        <v>0</v>
      </c>
      <c r="H574" s="119">
        <f>IF(OR(B574="Food Waste", B574="Garden and Park Waste"), G574*'Social and Environmental'!$H$71, 0)</f>
        <v>0</v>
      </c>
      <c r="I574" s="143">
        <f t="shared" si="41"/>
        <v>0</v>
      </c>
    </row>
    <row r="575" spans="1:26" ht="15" customHeight="1" x14ac:dyDescent="0.15">
      <c r="B575" s="146" t="str">
        <f t="shared" ref="B575:C575" si="47">B533</f>
        <v/>
      </c>
      <c r="C575" s="138" t="str">
        <f t="shared" si="47"/>
        <v/>
      </c>
      <c r="D575" s="140">
        <f>IF('Material Flows'!$D$95="Merchant / Industry - Dry Recyclables", 'Material Flows'!D104, 0)+IF('Material Flows'!$E$95="Merchant / Industry - Dry Recyclables", 'Material Flows'!E104, 0)+IF('Material Flows'!$F$95="Merchant / Industry - Dry Recyclables", 'Material Flows'!F104, 0)+IF('Material Flows'!$G$95="Merchant / Industry - Dry Recyclables", 'Material Flows'!G104, 0)+IF('Material Flows'!$H$95="Merchant / Industry - Dry Recyclables", 'Material Flows'!H104, 0)</f>
        <v>0</v>
      </c>
      <c r="E575" s="119" t="str">
        <f>IF('Material Flows'!N104="", "", SUMIF($B$417:$B$422, B575, $F$417:$F$422))</f>
        <v/>
      </c>
      <c r="F575" s="119" t="str">
        <f>IF('Material Flows'!N104="", "", D575*E575)</f>
        <v/>
      </c>
      <c r="G575" s="140">
        <f>IF('Material Flows'!$D$95="Merchant / Industry - Organics", 'Material Flows'!D104, 0)+IF('Material Flows'!$E$95="Merchant / Industry - Organics", 'Material Flows'!E104, 0)+IF('Material Flows'!$F$95="Merchant / Industry - Organics", 'Material Flows'!F104, 0)+IF('Material Flows'!$G$95="Merchant / Industry - Organics", 'Material Flows'!G104, 0)+IF('Material Flows'!$H$95="Merchant / Industry - Organics", 'Material Flows'!H104, 0)</f>
        <v>0</v>
      </c>
      <c r="H575" s="119">
        <f>IF(OR(B575="Food Waste", B575="Garden and Park Waste"), G575*'Social and Environmental'!$H$71, 0)</f>
        <v>0</v>
      </c>
      <c r="I575" s="143">
        <f t="shared" si="41"/>
        <v>0</v>
      </c>
    </row>
    <row r="576" spans="1:26" ht="15" customHeight="1" x14ac:dyDescent="0.15">
      <c r="B576" s="146" t="str">
        <f t="shared" ref="B576:C576" si="48">B534</f>
        <v/>
      </c>
      <c r="C576" s="138" t="str">
        <f t="shared" si="48"/>
        <v/>
      </c>
      <c r="D576" s="140">
        <f>IF('Material Flows'!$D$95="Merchant / Industry - Dry Recyclables", 'Material Flows'!D105, 0)+IF('Material Flows'!$E$95="Merchant / Industry - Dry Recyclables", 'Material Flows'!E105, 0)+IF('Material Flows'!$F$95="Merchant / Industry - Dry Recyclables", 'Material Flows'!F105, 0)+IF('Material Flows'!$G$95="Merchant / Industry - Dry Recyclables", 'Material Flows'!G105, 0)+IF('Material Flows'!$H$95="Merchant / Industry - Dry Recyclables", 'Material Flows'!H105, 0)</f>
        <v>0</v>
      </c>
      <c r="E576" s="119" t="str">
        <f>IF('Material Flows'!N105="", "", SUMIF($B$417:$B$422, B576, $F$417:$F$422))</f>
        <v/>
      </c>
      <c r="F576" s="119" t="str">
        <f>IF('Material Flows'!N105="", "", D576*E576)</f>
        <v/>
      </c>
      <c r="G576" s="140">
        <f>IF('Material Flows'!$D$95="Merchant / Industry - Organics", 'Material Flows'!D105, 0)+IF('Material Flows'!$E$95="Merchant / Industry - Organics", 'Material Flows'!E105, 0)+IF('Material Flows'!$F$95="Merchant / Industry - Organics", 'Material Flows'!F105, 0)+IF('Material Flows'!$G$95="Merchant / Industry - Organics", 'Material Flows'!G105, 0)+IF('Material Flows'!$H$95="Merchant / Industry - Organics", 'Material Flows'!H105, 0)</f>
        <v>0</v>
      </c>
      <c r="H576" s="119">
        <f>IF(OR(B576="Food Waste", B576="Garden and Park Waste"), G576*'Social and Environmental'!$H$71, 0)</f>
        <v>0</v>
      </c>
      <c r="I576" s="143">
        <f t="shared" si="41"/>
        <v>0</v>
      </c>
    </row>
    <row r="577" spans="2:9" ht="15" customHeight="1" x14ac:dyDescent="0.15">
      <c r="B577" s="146" t="str">
        <f t="shared" ref="B577:C577" si="49">B535</f>
        <v/>
      </c>
      <c r="C577" s="138" t="str">
        <f t="shared" si="49"/>
        <v/>
      </c>
      <c r="D577" s="140">
        <f>IF('Material Flows'!$D$95="Merchant / Industry - Dry Recyclables", 'Material Flows'!D106, 0)+IF('Material Flows'!$E$95="Merchant / Industry - Dry Recyclables", 'Material Flows'!E106, 0)+IF('Material Flows'!$F$95="Merchant / Industry - Dry Recyclables", 'Material Flows'!F106, 0)+IF('Material Flows'!$G$95="Merchant / Industry - Dry Recyclables", 'Material Flows'!G106, 0)+IF('Material Flows'!$H$95="Merchant / Industry - Dry Recyclables", 'Material Flows'!H106, 0)</f>
        <v>0</v>
      </c>
      <c r="E577" s="119" t="str">
        <f>IF('Material Flows'!N106="", "", SUMIF($B$417:$B$422, B577, $F$417:$F$422))</f>
        <v/>
      </c>
      <c r="F577" s="119" t="str">
        <f>IF('Material Flows'!N106="", "", D577*E577)</f>
        <v/>
      </c>
      <c r="G577" s="140">
        <f>IF('Material Flows'!$D$95="Merchant / Industry - Organics", 'Material Flows'!D106, 0)+IF('Material Flows'!$E$95="Merchant / Industry - Organics", 'Material Flows'!E106, 0)+IF('Material Flows'!$F$95="Merchant / Industry - Organics", 'Material Flows'!F106, 0)+IF('Material Flows'!$G$95="Merchant / Industry - Organics", 'Material Flows'!G106, 0)+IF('Material Flows'!$H$95="Merchant / Industry - Organics", 'Material Flows'!H106, 0)</f>
        <v>0</v>
      </c>
      <c r="H577" s="119">
        <f>IF(OR(B577="Food Waste", B577="Garden and Park Waste"), G577*'Social and Environmental'!$H$71, 0)</f>
        <v>0</v>
      </c>
      <c r="I577" s="143">
        <f t="shared" si="41"/>
        <v>0</v>
      </c>
    </row>
    <row r="578" spans="2:9" ht="15" customHeight="1" x14ac:dyDescent="0.15">
      <c r="B578" s="146" t="str">
        <f t="shared" ref="B578:C578" si="50">B536</f>
        <v/>
      </c>
      <c r="C578" s="138" t="str">
        <f t="shared" si="50"/>
        <v/>
      </c>
      <c r="D578" s="140">
        <f>IF('Material Flows'!$D$95="Merchant / Industry - Dry Recyclables", 'Material Flows'!D107, 0)+IF('Material Flows'!$E$95="Merchant / Industry - Dry Recyclables", 'Material Flows'!E107, 0)+IF('Material Flows'!$F$95="Merchant / Industry - Dry Recyclables", 'Material Flows'!F107, 0)+IF('Material Flows'!$G$95="Merchant / Industry - Dry Recyclables", 'Material Flows'!G107, 0)+IF('Material Flows'!$H$95="Merchant / Industry - Dry Recyclables", 'Material Flows'!H107, 0)</f>
        <v>0</v>
      </c>
      <c r="E578" s="119" t="str">
        <f>IF('Material Flows'!N107="", "", SUMIF($B$417:$B$422, B578, $F$417:$F$422))</f>
        <v/>
      </c>
      <c r="F578" s="119" t="str">
        <f>IF('Material Flows'!N107="", "", D578*E578)</f>
        <v/>
      </c>
      <c r="G578" s="140">
        <f>IF('Material Flows'!$D$95="Merchant / Industry - Organics", 'Material Flows'!D107, 0)+IF('Material Flows'!$E$95="Merchant / Industry - Organics", 'Material Flows'!E107, 0)+IF('Material Flows'!$F$95="Merchant / Industry - Organics", 'Material Flows'!F107, 0)+IF('Material Flows'!$G$95="Merchant / Industry - Organics", 'Material Flows'!G107, 0)+IF('Material Flows'!$H$95="Merchant / Industry - Organics", 'Material Flows'!H107, 0)</f>
        <v>0</v>
      </c>
      <c r="H578" s="119">
        <f>IF(OR(B578="Food Waste", B578="Garden and Park Waste"), G578*'Social and Environmental'!$H$71, 0)</f>
        <v>0</v>
      </c>
      <c r="I578" s="143">
        <f t="shared" si="41"/>
        <v>0</v>
      </c>
    </row>
    <row r="579" spans="2:9" ht="15" customHeight="1" x14ac:dyDescent="0.15">
      <c r="B579" s="146" t="str">
        <f t="shared" ref="B579:C579" si="51">B537</f>
        <v/>
      </c>
      <c r="C579" s="138" t="str">
        <f t="shared" si="51"/>
        <v/>
      </c>
      <c r="D579" s="140">
        <f>IF('Material Flows'!$D$95="Merchant / Industry - Dry Recyclables", 'Material Flows'!D108, 0)+IF('Material Flows'!$E$95="Merchant / Industry - Dry Recyclables", 'Material Flows'!E108, 0)+IF('Material Flows'!$F$95="Merchant / Industry - Dry Recyclables", 'Material Flows'!F108, 0)+IF('Material Flows'!$G$95="Merchant / Industry - Dry Recyclables", 'Material Flows'!G108, 0)+IF('Material Flows'!$H$95="Merchant / Industry - Dry Recyclables", 'Material Flows'!H108, 0)</f>
        <v>0</v>
      </c>
      <c r="E579" s="119" t="str">
        <f>IF('Material Flows'!N108="", "", SUMIF($B$417:$B$422, B579, $F$417:$F$422))</f>
        <v/>
      </c>
      <c r="F579" s="119" t="str">
        <f>IF('Material Flows'!N108="", "", D579*E579)</f>
        <v/>
      </c>
      <c r="G579" s="140">
        <f>IF('Material Flows'!$D$95="Merchant / Industry - Organics", 'Material Flows'!D108, 0)+IF('Material Flows'!$E$95="Merchant / Industry - Organics", 'Material Flows'!E108, 0)+IF('Material Flows'!$F$95="Merchant / Industry - Organics", 'Material Flows'!F108, 0)+IF('Material Flows'!$G$95="Merchant / Industry - Organics", 'Material Flows'!G108, 0)+IF('Material Flows'!$H$95="Merchant / Industry - Organics", 'Material Flows'!H108, 0)</f>
        <v>0</v>
      </c>
      <c r="H579" s="119">
        <f>IF(OR(B579="Food Waste", B579="Garden and Park Waste"), G579*'Social and Environmental'!$H$71, 0)</f>
        <v>0</v>
      </c>
      <c r="I579" s="143">
        <f t="shared" si="41"/>
        <v>0</v>
      </c>
    </row>
    <row r="580" spans="2:9" ht="15" customHeight="1" x14ac:dyDescent="0.15">
      <c r="B580" s="146" t="str">
        <f t="shared" ref="B580:C580" si="52">B538</f>
        <v/>
      </c>
      <c r="C580" s="138" t="str">
        <f t="shared" si="52"/>
        <v/>
      </c>
      <c r="D580" s="140">
        <f>IF('Material Flows'!$D$95="Merchant / Industry - Dry Recyclables", 'Material Flows'!D109, 0)+IF('Material Flows'!$E$95="Merchant / Industry - Dry Recyclables", 'Material Flows'!E109, 0)+IF('Material Flows'!$F$95="Merchant / Industry - Dry Recyclables", 'Material Flows'!F109, 0)+IF('Material Flows'!$G$95="Merchant / Industry - Dry Recyclables", 'Material Flows'!G109, 0)+IF('Material Flows'!$H$95="Merchant / Industry - Dry Recyclables", 'Material Flows'!H109, 0)</f>
        <v>0</v>
      </c>
      <c r="E580" s="119" t="str">
        <f>IF('Material Flows'!N109="", "", SUMIF($B$417:$B$422, B580, $F$417:$F$422))</f>
        <v/>
      </c>
      <c r="F580" s="119" t="str">
        <f>IF('Material Flows'!N109="", "", D580*E580)</f>
        <v/>
      </c>
      <c r="G580" s="140">
        <f>IF('Material Flows'!$D$95="Merchant / Industry - Organics", 'Material Flows'!D109, 0)+IF('Material Flows'!$E$95="Merchant / Industry - Organics", 'Material Flows'!E109, 0)+IF('Material Flows'!$F$95="Merchant / Industry - Organics", 'Material Flows'!F109, 0)+IF('Material Flows'!$G$95="Merchant / Industry - Organics", 'Material Flows'!G109, 0)+IF('Material Flows'!$H$95="Merchant / Industry - Organics", 'Material Flows'!H109, 0)</f>
        <v>0</v>
      </c>
      <c r="H580" s="119">
        <f>IF(OR(B580="Food Waste", B580="Garden and Park Waste"), G580*'Social and Environmental'!$H$71, 0)</f>
        <v>0</v>
      </c>
      <c r="I580" s="143">
        <f t="shared" si="41"/>
        <v>0</v>
      </c>
    </row>
    <row r="581" spans="2:9" ht="15" customHeight="1" x14ac:dyDescent="0.15">
      <c r="B581" s="146" t="str">
        <f t="shared" ref="B581:C581" si="53">B539</f>
        <v/>
      </c>
      <c r="C581" s="138" t="str">
        <f t="shared" si="53"/>
        <v/>
      </c>
      <c r="D581" s="140">
        <f>IF('Material Flows'!$D$95="Merchant / Industry - Dry Recyclables", 'Material Flows'!D110, 0)+IF('Material Flows'!$E$95="Merchant / Industry - Dry Recyclables", 'Material Flows'!E110, 0)+IF('Material Flows'!$F$95="Merchant / Industry - Dry Recyclables", 'Material Flows'!F110, 0)+IF('Material Flows'!$G$95="Merchant / Industry - Dry Recyclables", 'Material Flows'!G110, 0)+IF('Material Flows'!$H$95="Merchant / Industry - Dry Recyclables", 'Material Flows'!H110, 0)</f>
        <v>0</v>
      </c>
      <c r="E581" s="119" t="str">
        <f>IF('Material Flows'!N110="", "", SUMIF($B$417:$B$422, B581, $F$417:$F$422))</f>
        <v/>
      </c>
      <c r="F581" s="119" t="str">
        <f>IF('Material Flows'!N110="", "", D581*E581)</f>
        <v/>
      </c>
      <c r="G581" s="140">
        <f>IF('Material Flows'!$D$95="Merchant / Industry - Organics", 'Material Flows'!D110, 0)+IF('Material Flows'!$E$95="Merchant / Industry - Organics", 'Material Flows'!E110, 0)+IF('Material Flows'!$F$95="Merchant / Industry - Organics", 'Material Flows'!F110, 0)+IF('Material Flows'!$G$95="Merchant / Industry - Organics", 'Material Flows'!G110, 0)+IF('Material Flows'!$H$95="Merchant / Industry - Organics", 'Material Flows'!H110, 0)</f>
        <v>0</v>
      </c>
      <c r="H581" s="119">
        <f>IF(OR(B581="Food Waste", B581="Garden and Park Waste"), G581*'Social and Environmental'!$H$71, 0)</f>
        <v>0</v>
      </c>
      <c r="I581" s="143">
        <f t="shared" si="41"/>
        <v>0</v>
      </c>
    </row>
    <row r="582" spans="2:9" ht="15" customHeight="1" x14ac:dyDescent="0.15">
      <c r="B582" s="146" t="str">
        <f t="shared" ref="B582:C582" si="54">B540</f>
        <v/>
      </c>
      <c r="C582" s="138" t="str">
        <f t="shared" si="54"/>
        <v/>
      </c>
      <c r="D582" s="140">
        <f>IF('Material Flows'!$D$95="Merchant / Industry - Dry Recyclables", 'Material Flows'!D111, 0)+IF('Material Flows'!$E$95="Merchant / Industry - Dry Recyclables", 'Material Flows'!E111, 0)+IF('Material Flows'!$F$95="Merchant / Industry - Dry Recyclables", 'Material Flows'!F111, 0)+IF('Material Flows'!$G$95="Merchant / Industry - Dry Recyclables", 'Material Flows'!G111, 0)+IF('Material Flows'!$H$95="Merchant / Industry - Dry Recyclables", 'Material Flows'!H111, 0)</f>
        <v>0</v>
      </c>
      <c r="E582" s="119" t="str">
        <f>IF('Material Flows'!N111="", "", SUMIF($B$417:$B$422, B582, $F$417:$F$422))</f>
        <v/>
      </c>
      <c r="F582" s="119" t="str">
        <f>IF('Material Flows'!N111="", "", D582*E582)</f>
        <v/>
      </c>
      <c r="G582" s="140">
        <f>IF('Material Flows'!$D$95="Merchant / Industry - Organics", 'Material Flows'!D111, 0)+IF('Material Flows'!$E$95="Merchant / Industry - Organics", 'Material Flows'!E111, 0)+IF('Material Flows'!$F$95="Merchant / Industry - Organics", 'Material Flows'!F111, 0)+IF('Material Flows'!$G$95="Merchant / Industry - Organics", 'Material Flows'!G111, 0)+IF('Material Flows'!$H$95="Merchant / Industry - Organics", 'Material Flows'!H111, 0)</f>
        <v>0</v>
      </c>
      <c r="H582" s="119">
        <f>IF(OR(B582="Food Waste", B582="Garden and Park Waste"), G582*'Social and Environmental'!$H$71, 0)</f>
        <v>0</v>
      </c>
      <c r="I582" s="143">
        <f t="shared" si="41"/>
        <v>0</v>
      </c>
    </row>
    <row r="583" spans="2:9" ht="15" customHeight="1" x14ac:dyDescent="0.15">
      <c r="B583" s="146" t="str">
        <f t="shared" ref="B583:C583" si="55">B541</f>
        <v/>
      </c>
      <c r="C583" s="138" t="str">
        <f t="shared" si="55"/>
        <v/>
      </c>
      <c r="D583" s="140">
        <f>IF('Material Flows'!$D$95="Merchant / Industry - Dry Recyclables", 'Material Flows'!D112, 0)+IF('Material Flows'!$E$95="Merchant / Industry - Dry Recyclables", 'Material Flows'!E112, 0)+IF('Material Flows'!$F$95="Merchant / Industry - Dry Recyclables", 'Material Flows'!F112, 0)+IF('Material Flows'!$G$95="Merchant / Industry - Dry Recyclables", 'Material Flows'!G112, 0)+IF('Material Flows'!$H$95="Merchant / Industry - Dry Recyclables", 'Material Flows'!H112, 0)</f>
        <v>0</v>
      </c>
      <c r="E583" s="119" t="str">
        <f>IF('Material Flows'!N112="", "", SUMIF($B$417:$B$422, B583, $F$417:$F$422))</f>
        <v/>
      </c>
      <c r="F583" s="119" t="str">
        <f>IF('Material Flows'!N112="", "", D583*E583)</f>
        <v/>
      </c>
      <c r="G583" s="140">
        <f>IF('Material Flows'!$D$95="Merchant / Industry - Organics", 'Material Flows'!D112, 0)+IF('Material Flows'!$E$95="Merchant / Industry - Organics", 'Material Flows'!E112, 0)+IF('Material Flows'!$F$95="Merchant / Industry - Organics", 'Material Flows'!F112, 0)+IF('Material Flows'!$G$95="Merchant / Industry - Organics", 'Material Flows'!G112, 0)+IF('Material Flows'!$H$95="Merchant / Industry - Organics", 'Material Flows'!H112, 0)</f>
        <v>0</v>
      </c>
      <c r="H583" s="119">
        <f>IF(OR(B583="Food Waste", B583="Garden and Park Waste"), G583*'Social and Environmental'!$H$71, 0)</f>
        <v>0</v>
      </c>
      <c r="I583" s="143">
        <f t="shared" si="41"/>
        <v>0</v>
      </c>
    </row>
    <row r="584" spans="2:9" ht="15" customHeight="1" x14ac:dyDescent="0.15">
      <c r="B584" s="146" t="str">
        <f t="shared" ref="B584:C584" si="56">B542</f>
        <v/>
      </c>
      <c r="C584" s="138" t="str">
        <f t="shared" si="56"/>
        <v/>
      </c>
      <c r="D584" s="140">
        <f>IF('Material Flows'!$D$95="Merchant / Industry - Dry Recyclables", 'Material Flows'!D113, 0)+IF('Material Flows'!$E$95="Merchant / Industry - Dry Recyclables", 'Material Flows'!E113, 0)+IF('Material Flows'!$F$95="Merchant / Industry - Dry Recyclables", 'Material Flows'!F113, 0)+IF('Material Flows'!$G$95="Merchant / Industry - Dry Recyclables", 'Material Flows'!G113, 0)+IF('Material Flows'!$H$95="Merchant / Industry - Dry Recyclables", 'Material Flows'!H113, 0)</f>
        <v>0</v>
      </c>
      <c r="E584" s="119" t="str">
        <f>IF('Material Flows'!N113="", "", SUMIF($B$417:$B$422, B584, $F$417:$F$422))</f>
        <v/>
      </c>
      <c r="F584" s="119" t="str">
        <f>IF('Material Flows'!N113="", "", D584*E584)</f>
        <v/>
      </c>
      <c r="G584" s="140">
        <f>IF('Material Flows'!$D$95="Merchant / Industry - Organics", 'Material Flows'!D113, 0)+IF('Material Flows'!$E$95="Merchant / Industry - Organics", 'Material Flows'!E113, 0)+IF('Material Flows'!$F$95="Merchant / Industry - Organics", 'Material Flows'!F113, 0)+IF('Material Flows'!$G$95="Merchant / Industry - Organics", 'Material Flows'!G113, 0)+IF('Material Flows'!$H$95="Merchant / Industry - Organics", 'Material Flows'!H113, 0)</f>
        <v>0</v>
      </c>
      <c r="H584" s="119">
        <f>IF(OR(B584="Food Waste", B584="Garden and Park Waste"), G584*'Social and Environmental'!$H$71, 0)</f>
        <v>0</v>
      </c>
      <c r="I584" s="143">
        <f t="shared" si="41"/>
        <v>0</v>
      </c>
    </row>
    <row r="585" spans="2:9" ht="15" customHeight="1" x14ac:dyDescent="0.15">
      <c r="B585" s="146" t="str">
        <f t="shared" ref="B585:C585" si="57">B543</f>
        <v/>
      </c>
      <c r="C585" s="138" t="str">
        <f t="shared" si="57"/>
        <v/>
      </c>
      <c r="D585" s="140">
        <f>IF('Material Flows'!$D$95="Merchant / Industry - Dry Recyclables", 'Material Flows'!D114, 0)+IF('Material Flows'!$E$95="Merchant / Industry - Dry Recyclables", 'Material Flows'!E114, 0)+IF('Material Flows'!$F$95="Merchant / Industry - Dry Recyclables", 'Material Flows'!F114, 0)+IF('Material Flows'!$G$95="Merchant / Industry - Dry Recyclables", 'Material Flows'!G114, 0)+IF('Material Flows'!$H$95="Merchant / Industry - Dry Recyclables", 'Material Flows'!H114, 0)</f>
        <v>0</v>
      </c>
      <c r="E585" s="119" t="str">
        <f>IF('Material Flows'!N114="", "", SUMIF($B$417:$B$422, B585, $F$417:$F$422))</f>
        <v/>
      </c>
      <c r="F585" s="119" t="str">
        <f>IF('Material Flows'!N114="", "", D585*E585)</f>
        <v/>
      </c>
      <c r="G585" s="140">
        <f>IF('Material Flows'!$D$95="Merchant / Industry - Organics", 'Material Flows'!D114, 0)+IF('Material Flows'!$E$95="Merchant / Industry - Organics", 'Material Flows'!E114, 0)+IF('Material Flows'!$F$95="Merchant / Industry - Organics", 'Material Flows'!F114, 0)+IF('Material Flows'!$G$95="Merchant / Industry - Organics", 'Material Flows'!G114, 0)+IF('Material Flows'!$H$95="Merchant / Industry - Organics", 'Material Flows'!H114, 0)</f>
        <v>0</v>
      </c>
      <c r="H585" s="119">
        <f>IF(OR(B585="Food Waste", B585="Garden and Park Waste"), G585*'Social and Environmental'!$H$71, 0)</f>
        <v>0</v>
      </c>
      <c r="I585" s="143">
        <f t="shared" si="41"/>
        <v>0</v>
      </c>
    </row>
    <row r="586" spans="2:9" ht="15" customHeight="1" x14ac:dyDescent="0.15">
      <c r="B586" s="146" t="str">
        <f t="shared" ref="B586:C586" si="58">B544</f>
        <v/>
      </c>
      <c r="C586" s="138" t="str">
        <f t="shared" si="58"/>
        <v/>
      </c>
      <c r="D586" s="140">
        <f>IF('Material Flows'!$D$95="Merchant / Industry - Dry Recyclables", 'Material Flows'!D115, 0)+IF('Material Flows'!$E$95="Merchant / Industry - Dry Recyclables", 'Material Flows'!E115, 0)+IF('Material Flows'!$F$95="Merchant / Industry - Dry Recyclables", 'Material Flows'!F115, 0)+IF('Material Flows'!$G$95="Merchant / Industry - Dry Recyclables", 'Material Flows'!G115, 0)+IF('Material Flows'!$H$95="Merchant / Industry - Dry Recyclables", 'Material Flows'!H115, 0)</f>
        <v>0</v>
      </c>
      <c r="E586" s="119" t="str">
        <f>IF('Material Flows'!N115="", "", SUMIF($B$417:$B$422, B586, $F$417:$F$422))</f>
        <v/>
      </c>
      <c r="F586" s="119" t="str">
        <f>IF('Material Flows'!N115="", "", D586*E586)</f>
        <v/>
      </c>
      <c r="G586" s="140">
        <f>IF('Material Flows'!$D$95="Merchant / Industry - Organics", 'Material Flows'!D115, 0)+IF('Material Flows'!$E$95="Merchant / Industry - Organics", 'Material Flows'!E115, 0)+IF('Material Flows'!$F$95="Merchant / Industry - Organics", 'Material Flows'!F115, 0)+IF('Material Flows'!$G$95="Merchant / Industry - Organics", 'Material Flows'!G115, 0)+IF('Material Flows'!$H$95="Merchant / Industry - Organics", 'Material Flows'!H115, 0)</f>
        <v>0</v>
      </c>
      <c r="H586" s="119">
        <f>IF(OR(B586="Food Waste", B586="Garden and Park Waste"), G586*'Social and Environmental'!$H$71, 0)</f>
        <v>0</v>
      </c>
      <c r="I586" s="143">
        <f t="shared" si="41"/>
        <v>0</v>
      </c>
    </row>
    <row r="587" spans="2:9" ht="15" customHeight="1" x14ac:dyDescent="0.15">
      <c r="B587" s="146" t="str">
        <f t="shared" ref="B587:C587" si="59">B545</f>
        <v/>
      </c>
      <c r="C587" s="138" t="str">
        <f t="shared" si="59"/>
        <v/>
      </c>
      <c r="D587" s="140">
        <f>IF('Material Flows'!$D$95="Merchant / Industry - Dry Recyclables", 'Material Flows'!D116, 0)+IF('Material Flows'!$E$95="Merchant / Industry - Dry Recyclables", 'Material Flows'!E116, 0)+IF('Material Flows'!$F$95="Merchant / Industry - Dry Recyclables", 'Material Flows'!F116, 0)+IF('Material Flows'!$G$95="Merchant / Industry - Dry Recyclables", 'Material Flows'!G116, 0)+IF('Material Flows'!$H$95="Merchant / Industry - Dry Recyclables", 'Material Flows'!H116, 0)</f>
        <v>0</v>
      </c>
      <c r="E587" s="119" t="str">
        <f>IF('Material Flows'!N116="", "", SUMIF($B$417:$B$422, B587, $F$417:$F$422))</f>
        <v/>
      </c>
      <c r="F587" s="119" t="str">
        <f>IF('Material Flows'!N116="", "", D587*E587)</f>
        <v/>
      </c>
      <c r="G587" s="140">
        <f>IF('Material Flows'!$D$95="Merchant / Industry - Organics", 'Material Flows'!D116, 0)+IF('Material Flows'!$E$95="Merchant / Industry - Organics", 'Material Flows'!E116, 0)+IF('Material Flows'!$F$95="Merchant / Industry - Organics", 'Material Flows'!F116, 0)+IF('Material Flows'!$G$95="Merchant / Industry - Organics", 'Material Flows'!G116, 0)+IF('Material Flows'!$H$95="Merchant / Industry - Organics", 'Material Flows'!H116, 0)</f>
        <v>0</v>
      </c>
      <c r="H587" s="119">
        <f>IF(OR(B587="Food Waste", B587="Garden and Park Waste"), G587*'Social and Environmental'!$H$71, 0)</f>
        <v>0</v>
      </c>
      <c r="I587" s="143">
        <f t="shared" si="41"/>
        <v>0</v>
      </c>
    </row>
    <row r="588" spans="2:9" ht="15" customHeight="1" x14ac:dyDescent="0.15">
      <c r="B588" s="146" t="str">
        <f t="shared" ref="B588:C588" si="60">B546</f>
        <v/>
      </c>
      <c r="C588" s="138" t="str">
        <f t="shared" si="60"/>
        <v/>
      </c>
      <c r="D588" s="140">
        <f>IF('Material Flows'!$D$95="Merchant / Industry - Dry Recyclables", 'Material Flows'!D117, 0)+IF('Material Flows'!$E$95="Merchant / Industry - Dry Recyclables", 'Material Flows'!E117, 0)+IF('Material Flows'!$F$95="Merchant / Industry - Dry Recyclables", 'Material Flows'!F117, 0)+IF('Material Flows'!$G$95="Merchant / Industry - Dry Recyclables", 'Material Flows'!G117, 0)+IF('Material Flows'!$H$95="Merchant / Industry - Dry Recyclables", 'Material Flows'!H117, 0)</f>
        <v>0</v>
      </c>
      <c r="E588" s="119" t="str">
        <f>IF('Material Flows'!N117="", "", SUMIF($B$417:$B$422, B588, $F$417:$F$422))</f>
        <v/>
      </c>
      <c r="F588" s="119" t="str">
        <f>IF('Material Flows'!N117="", "", D588*E588)</f>
        <v/>
      </c>
      <c r="G588" s="140">
        <f>IF('Material Flows'!$D$95="Merchant / Industry - Organics", 'Material Flows'!D117, 0)+IF('Material Flows'!$E$95="Merchant / Industry - Organics", 'Material Flows'!E117, 0)+IF('Material Flows'!$F$95="Merchant / Industry - Organics", 'Material Flows'!F117, 0)+IF('Material Flows'!$G$95="Merchant / Industry - Organics", 'Material Flows'!G117, 0)+IF('Material Flows'!$H$95="Merchant / Industry - Organics", 'Material Flows'!H117, 0)</f>
        <v>0</v>
      </c>
      <c r="H588" s="119">
        <f>IF(OR(B588="Food Waste", B588="Garden and Park Waste"), G588*'Social and Environmental'!$H$71, 0)</f>
        <v>0</v>
      </c>
      <c r="I588" s="143">
        <f t="shared" si="41"/>
        <v>0</v>
      </c>
    </row>
    <row r="589" spans="2:9" ht="15" customHeight="1" x14ac:dyDescent="0.15">
      <c r="B589" s="146" t="str">
        <f t="shared" ref="B589:C589" si="61">B547</f>
        <v/>
      </c>
      <c r="C589" s="138" t="str">
        <f t="shared" si="61"/>
        <v/>
      </c>
      <c r="D589" s="140">
        <f>IF('Material Flows'!$D$95="Merchant / Industry - Dry Recyclables", 'Material Flows'!D118, 0)+IF('Material Flows'!$E$95="Merchant / Industry - Dry Recyclables", 'Material Flows'!E118, 0)+IF('Material Flows'!$F$95="Merchant / Industry - Dry Recyclables", 'Material Flows'!F118, 0)+IF('Material Flows'!$G$95="Merchant / Industry - Dry Recyclables", 'Material Flows'!G118, 0)+IF('Material Flows'!$H$95="Merchant / Industry - Dry Recyclables", 'Material Flows'!H118, 0)</f>
        <v>0</v>
      </c>
      <c r="E589" s="119" t="str">
        <f>IF('Material Flows'!N118="", "", SUMIF($B$417:$B$422, B589, $F$417:$F$422))</f>
        <v/>
      </c>
      <c r="F589" s="119" t="str">
        <f>IF('Material Flows'!N118="", "", D589*E589)</f>
        <v/>
      </c>
      <c r="G589" s="140">
        <f>IF('Material Flows'!$D$95="Merchant / Industry - Organics", 'Material Flows'!D118, 0)+IF('Material Flows'!$E$95="Merchant / Industry - Organics", 'Material Flows'!E118, 0)+IF('Material Flows'!$F$95="Merchant / Industry - Organics", 'Material Flows'!F118, 0)+IF('Material Flows'!$G$95="Merchant / Industry - Organics", 'Material Flows'!G118, 0)+IF('Material Flows'!$H$95="Merchant / Industry - Organics", 'Material Flows'!H118, 0)</f>
        <v>0</v>
      </c>
      <c r="H589" s="119">
        <f>IF(OR(B589="Food Waste", B589="Garden and Park Waste"), G589*'Social and Environmental'!$H$71, 0)</f>
        <v>0</v>
      </c>
      <c r="I589" s="143">
        <f t="shared" si="41"/>
        <v>0</v>
      </c>
    </row>
    <row r="590" spans="2:9" ht="15" customHeight="1" x14ac:dyDescent="0.15">
      <c r="B590" s="146" t="str">
        <f t="shared" ref="B590:C590" si="62">B548</f>
        <v/>
      </c>
      <c r="C590" s="138" t="str">
        <f t="shared" si="62"/>
        <v/>
      </c>
      <c r="D590" s="140">
        <f>IF('Material Flows'!$D$95="Merchant / Industry - Dry Recyclables", 'Material Flows'!D119, 0)+IF('Material Flows'!$E$95="Merchant / Industry - Dry Recyclables", 'Material Flows'!E119, 0)+IF('Material Flows'!$F$95="Merchant / Industry - Dry Recyclables", 'Material Flows'!F119, 0)+IF('Material Flows'!$G$95="Merchant / Industry - Dry Recyclables", 'Material Flows'!G119, 0)+IF('Material Flows'!$H$95="Merchant / Industry - Dry Recyclables", 'Material Flows'!H119, 0)</f>
        <v>0</v>
      </c>
      <c r="E590" s="119" t="str">
        <f>IF('Material Flows'!N119="", "", SUMIF($B$417:$B$422, B590, $F$417:$F$422))</f>
        <v/>
      </c>
      <c r="F590" s="119" t="str">
        <f>IF('Material Flows'!N119="", "", D590*E590)</f>
        <v/>
      </c>
      <c r="G590" s="140">
        <f>IF('Material Flows'!$D$95="Merchant / Industry - Organics", 'Material Flows'!D119, 0)+IF('Material Flows'!$E$95="Merchant / Industry - Organics", 'Material Flows'!E119, 0)+IF('Material Flows'!$F$95="Merchant / Industry - Organics", 'Material Flows'!F119, 0)+IF('Material Flows'!$G$95="Merchant / Industry - Organics", 'Material Flows'!G119, 0)+IF('Material Flows'!$H$95="Merchant / Industry - Organics", 'Material Flows'!H119, 0)</f>
        <v>0</v>
      </c>
      <c r="H590" s="119">
        <f>IF(OR(B590="Food Waste", B590="Garden and Park Waste"), G590*'Social and Environmental'!$H$71, 0)</f>
        <v>0</v>
      </c>
      <c r="I590" s="143">
        <f t="shared" si="41"/>
        <v>0</v>
      </c>
    </row>
    <row r="591" spans="2:9" ht="15" customHeight="1" x14ac:dyDescent="0.15">
      <c r="B591" s="146" t="str">
        <f t="shared" ref="B591:C591" si="63">B549</f>
        <v/>
      </c>
      <c r="C591" s="138" t="str">
        <f t="shared" si="63"/>
        <v/>
      </c>
      <c r="D591" s="140">
        <f>IF('Material Flows'!$D$95="Merchant / Industry - Dry Recyclables", 'Material Flows'!D120, 0)+IF('Material Flows'!$E$95="Merchant / Industry - Dry Recyclables", 'Material Flows'!E120, 0)+IF('Material Flows'!$F$95="Merchant / Industry - Dry Recyclables", 'Material Flows'!F120, 0)+IF('Material Flows'!$G$95="Merchant / Industry - Dry Recyclables", 'Material Flows'!G120, 0)+IF('Material Flows'!$H$95="Merchant / Industry - Dry Recyclables", 'Material Flows'!H120, 0)</f>
        <v>0</v>
      </c>
      <c r="E591" s="119" t="str">
        <f>IF('Material Flows'!N120="", "", SUMIF($B$417:$B$422, B591, $F$417:$F$422))</f>
        <v/>
      </c>
      <c r="F591" s="119" t="str">
        <f>IF('Material Flows'!N120="", "", D591*E591)</f>
        <v/>
      </c>
      <c r="G591" s="140">
        <f>IF('Material Flows'!$D$95="Merchant / Industry - Organics", 'Material Flows'!D120, 0)+IF('Material Flows'!$E$95="Merchant / Industry - Organics", 'Material Flows'!E120, 0)+IF('Material Flows'!$F$95="Merchant / Industry - Organics", 'Material Flows'!F120, 0)+IF('Material Flows'!$G$95="Merchant / Industry - Organics", 'Material Flows'!G120, 0)+IF('Material Flows'!$H$95="Merchant / Industry - Organics", 'Material Flows'!H120, 0)</f>
        <v>0</v>
      </c>
      <c r="H591" s="119">
        <f>IF(OR(B591="Food Waste", B591="Garden and Park Waste"), G591*'Social and Environmental'!$H$71, 0)</f>
        <v>0</v>
      </c>
      <c r="I591" s="143">
        <f t="shared" si="41"/>
        <v>0</v>
      </c>
    </row>
    <row r="592" spans="2:9" ht="15" customHeight="1" x14ac:dyDescent="0.15">
      <c r="B592" s="146" t="str">
        <f t="shared" ref="B592:C592" si="64">B550</f>
        <v/>
      </c>
      <c r="C592" s="138" t="str">
        <f t="shared" si="64"/>
        <v/>
      </c>
      <c r="D592" s="140">
        <f>IF('Material Flows'!$D$95="Merchant / Industry - Dry Recyclables", 'Material Flows'!D121, 0)+IF('Material Flows'!$E$95="Merchant / Industry - Dry Recyclables", 'Material Flows'!E121, 0)+IF('Material Flows'!$F$95="Merchant / Industry - Dry Recyclables", 'Material Flows'!F121, 0)+IF('Material Flows'!$G$95="Merchant / Industry - Dry Recyclables", 'Material Flows'!G121, 0)+IF('Material Flows'!$H$95="Merchant / Industry - Dry Recyclables", 'Material Flows'!H121, 0)</f>
        <v>0</v>
      </c>
      <c r="E592" s="119" t="str">
        <f>IF('Material Flows'!N121="", "", SUMIF($B$417:$B$422, B592, $F$417:$F$422))</f>
        <v/>
      </c>
      <c r="F592" s="119" t="str">
        <f>IF('Material Flows'!N121="", "", D592*E592)</f>
        <v/>
      </c>
      <c r="G592" s="140">
        <f>IF('Material Flows'!$D$95="Merchant / Industry - Organics", 'Material Flows'!D121, 0)+IF('Material Flows'!$E$95="Merchant / Industry - Organics", 'Material Flows'!E121, 0)+IF('Material Flows'!$F$95="Merchant / Industry - Organics", 'Material Flows'!F121, 0)+IF('Material Flows'!$G$95="Merchant / Industry - Organics", 'Material Flows'!G121, 0)+IF('Material Flows'!$H$95="Merchant / Industry - Organics", 'Material Flows'!H121, 0)</f>
        <v>0</v>
      </c>
      <c r="H592" s="119">
        <f>IF(OR(B592="Food Waste", B592="Garden and Park Waste"), G592*'Social and Environmental'!$H$71, 0)</f>
        <v>0</v>
      </c>
      <c r="I592" s="143">
        <f t="shared" si="41"/>
        <v>0</v>
      </c>
    </row>
    <row r="593" spans="2:9" ht="15" customHeight="1" x14ac:dyDescent="0.15">
      <c r="B593" s="146" t="str">
        <f t="shared" ref="B593:C593" si="65">B551</f>
        <v/>
      </c>
      <c r="C593" s="138" t="str">
        <f t="shared" si="65"/>
        <v/>
      </c>
      <c r="D593" s="140">
        <f>IF('Material Flows'!$D$95="Merchant / Industry - Dry Recyclables", 'Material Flows'!D122, 0)+IF('Material Flows'!$E$95="Merchant / Industry - Dry Recyclables", 'Material Flows'!E122, 0)+IF('Material Flows'!$F$95="Merchant / Industry - Dry Recyclables", 'Material Flows'!F122, 0)+IF('Material Flows'!$G$95="Merchant / Industry - Dry Recyclables", 'Material Flows'!G122, 0)+IF('Material Flows'!$H$95="Merchant / Industry - Dry Recyclables", 'Material Flows'!H122, 0)</f>
        <v>0</v>
      </c>
      <c r="E593" s="119" t="str">
        <f>IF('Material Flows'!N122="", "", SUMIF($B$417:$B$422, B593, $F$417:$F$422))</f>
        <v/>
      </c>
      <c r="F593" s="119" t="str">
        <f>IF('Material Flows'!N122="", "", D593*E593)</f>
        <v/>
      </c>
      <c r="G593" s="140">
        <f>IF('Material Flows'!$D$95="Merchant / Industry - Organics", 'Material Flows'!D122, 0)+IF('Material Flows'!$E$95="Merchant / Industry - Organics", 'Material Flows'!E122, 0)+IF('Material Flows'!$F$95="Merchant / Industry - Organics", 'Material Flows'!F122, 0)+IF('Material Flows'!$G$95="Merchant / Industry - Organics", 'Material Flows'!G122, 0)+IF('Material Flows'!$H$95="Merchant / Industry - Organics", 'Material Flows'!H122, 0)</f>
        <v>0</v>
      </c>
      <c r="H593" s="119">
        <f>IF(OR(B593="Food Waste", B593="Garden and Park Waste"), G593*'Social and Environmental'!$H$71, 0)</f>
        <v>0</v>
      </c>
      <c r="I593" s="143">
        <f t="shared" si="41"/>
        <v>0</v>
      </c>
    </row>
    <row r="594" spans="2:9" ht="15" customHeight="1" x14ac:dyDescent="0.15">
      <c r="B594" s="146" t="str">
        <f t="shared" ref="B594:C594" si="66">B552</f>
        <v/>
      </c>
      <c r="C594" s="138" t="str">
        <f t="shared" si="66"/>
        <v/>
      </c>
      <c r="D594" s="140">
        <f>IF('Material Flows'!$D$95="Merchant / Industry - Dry Recyclables", 'Material Flows'!D123, 0)+IF('Material Flows'!$E$95="Merchant / Industry - Dry Recyclables", 'Material Flows'!E123, 0)+IF('Material Flows'!$F$95="Merchant / Industry - Dry Recyclables", 'Material Flows'!F123, 0)+IF('Material Flows'!$G$95="Merchant / Industry - Dry Recyclables", 'Material Flows'!G123, 0)+IF('Material Flows'!$H$95="Merchant / Industry - Dry Recyclables", 'Material Flows'!H123, 0)</f>
        <v>0</v>
      </c>
      <c r="E594" s="119" t="str">
        <f>IF('Material Flows'!N123="", "", SUMIF($B$417:$B$422, B594, $F$417:$F$422))</f>
        <v/>
      </c>
      <c r="F594" s="119" t="str">
        <f>IF('Material Flows'!N123="", "", D594*E594)</f>
        <v/>
      </c>
      <c r="G594" s="140">
        <f>IF('Material Flows'!$D$95="Merchant / Industry - Organics", 'Material Flows'!D123, 0)+IF('Material Flows'!$E$95="Merchant / Industry - Organics", 'Material Flows'!E123, 0)+IF('Material Flows'!$F$95="Merchant / Industry - Organics", 'Material Flows'!F123, 0)+IF('Material Flows'!$G$95="Merchant / Industry - Organics", 'Material Flows'!G123, 0)+IF('Material Flows'!$H$95="Merchant / Industry - Organics", 'Material Flows'!H123, 0)</f>
        <v>0</v>
      </c>
      <c r="H594" s="119">
        <f>IF(OR(B594="Food Waste", B594="Garden and Park Waste"), G594*'Social and Environmental'!$H$71, 0)</f>
        <v>0</v>
      </c>
      <c r="I594" s="143">
        <f t="shared" si="41"/>
        <v>0</v>
      </c>
    </row>
    <row r="595" spans="2:9" ht="15" customHeight="1" x14ac:dyDescent="0.15">
      <c r="B595" s="146" t="str">
        <f t="shared" ref="B595:C595" si="67">B553</f>
        <v/>
      </c>
      <c r="C595" s="138" t="str">
        <f t="shared" si="67"/>
        <v/>
      </c>
      <c r="D595" s="140">
        <f>IF('Material Flows'!$D$95="Merchant / Industry - Dry Recyclables", 'Material Flows'!D124, 0)+IF('Material Flows'!$E$95="Merchant / Industry - Dry Recyclables", 'Material Flows'!E124, 0)+IF('Material Flows'!$F$95="Merchant / Industry - Dry Recyclables", 'Material Flows'!F124, 0)+IF('Material Flows'!$G$95="Merchant / Industry - Dry Recyclables", 'Material Flows'!G124, 0)+IF('Material Flows'!$H$95="Merchant / Industry - Dry Recyclables", 'Material Flows'!H124, 0)</f>
        <v>0</v>
      </c>
      <c r="E595" s="119" t="str">
        <f>IF('Material Flows'!N124="", "", SUMIF($B$417:$B$422, B595, $F$417:$F$422))</f>
        <v/>
      </c>
      <c r="F595" s="119" t="str">
        <f>IF('Material Flows'!N124="", "", D595*E595)</f>
        <v/>
      </c>
      <c r="G595" s="140">
        <f>IF('Material Flows'!$D$95="Merchant / Industry - Organics", 'Material Flows'!D124, 0)+IF('Material Flows'!$E$95="Merchant / Industry - Organics", 'Material Flows'!E124, 0)+IF('Material Flows'!$F$95="Merchant / Industry - Organics", 'Material Flows'!F124, 0)+IF('Material Flows'!$G$95="Merchant / Industry - Organics", 'Material Flows'!G124, 0)+IF('Material Flows'!$H$95="Merchant / Industry - Organics", 'Material Flows'!H124, 0)</f>
        <v>0</v>
      </c>
      <c r="H595" s="119">
        <f>IF(OR(B595="Food Waste", B595="Garden and Park Waste"), G595*'Social and Environmental'!$H$71, 0)</f>
        <v>0</v>
      </c>
      <c r="I595" s="143">
        <f t="shared" si="41"/>
        <v>0</v>
      </c>
    </row>
    <row r="596" spans="2:9" ht="15" customHeight="1" x14ac:dyDescent="0.15">
      <c r="B596" s="146" t="str">
        <f t="shared" ref="B596:C596" si="68">B554</f>
        <v/>
      </c>
      <c r="C596" s="138" t="str">
        <f t="shared" si="68"/>
        <v/>
      </c>
      <c r="D596" s="140">
        <f>IF('Material Flows'!$D$95="Merchant / Industry - Dry Recyclables", 'Material Flows'!D125, 0)+IF('Material Flows'!$E$95="Merchant / Industry - Dry Recyclables", 'Material Flows'!E125, 0)+IF('Material Flows'!$F$95="Merchant / Industry - Dry Recyclables", 'Material Flows'!F125, 0)+IF('Material Flows'!$G$95="Merchant / Industry - Dry Recyclables", 'Material Flows'!G125, 0)+IF('Material Flows'!$H$95="Merchant / Industry - Dry Recyclables", 'Material Flows'!H125, 0)</f>
        <v>0</v>
      </c>
      <c r="E596" s="119" t="str">
        <f>IF('Material Flows'!N125="", "", SUMIF($B$417:$B$422, B596, $F$417:$F$422))</f>
        <v/>
      </c>
      <c r="F596" s="119" t="str">
        <f>IF('Material Flows'!N125="", "", D596*E596)</f>
        <v/>
      </c>
      <c r="G596" s="140">
        <f>IF('Material Flows'!$D$95="Merchant / Industry - Organics", 'Material Flows'!D125, 0)+IF('Material Flows'!$E$95="Merchant / Industry - Organics", 'Material Flows'!E125, 0)+IF('Material Flows'!$F$95="Merchant / Industry - Organics", 'Material Flows'!F125, 0)+IF('Material Flows'!$G$95="Merchant / Industry - Organics", 'Material Flows'!G125, 0)+IF('Material Flows'!$H$95="Merchant / Industry - Organics", 'Material Flows'!H125, 0)</f>
        <v>0</v>
      </c>
      <c r="H596" s="119">
        <f>IF(OR(B596="Food Waste", B596="Garden and Park Waste"), G596*'Social and Environmental'!$H$71, 0)</f>
        <v>0</v>
      </c>
      <c r="I596" s="143">
        <f t="shared" si="41"/>
        <v>0</v>
      </c>
    </row>
    <row r="597" spans="2:9" ht="15" customHeight="1" x14ac:dyDescent="0.15">
      <c r="B597" s="146" t="str">
        <f t="shared" ref="B597:C597" si="69">B555</f>
        <v/>
      </c>
      <c r="C597" s="138" t="str">
        <f t="shared" si="69"/>
        <v/>
      </c>
      <c r="D597" s="140">
        <f>IF('Material Flows'!$D$95="Merchant / Industry - Dry Recyclables", 'Material Flows'!D126, 0)+IF('Material Flows'!$E$95="Merchant / Industry - Dry Recyclables", 'Material Flows'!E126, 0)+IF('Material Flows'!$F$95="Merchant / Industry - Dry Recyclables", 'Material Flows'!F126, 0)+IF('Material Flows'!$G$95="Merchant / Industry - Dry Recyclables", 'Material Flows'!G126, 0)+IF('Material Flows'!$H$95="Merchant / Industry - Dry Recyclables", 'Material Flows'!H126, 0)</f>
        <v>0</v>
      </c>
      <c r="E597" s="119" t="str">
        <f>IF('Material Flows'!N126="", "", SUMIF($B$417:$B$422, B597, $F$417:$F$422))</f>
        <v/>
      </c>
      <c r="F597" s="119" t="str">
        <f>IF('Material Flows'!N126="", "", D597*E597)</f>
        <v/>
      </c>
      <c r="G597" s="140">
        <f>IF('Material Flows'!$D$95="Merchant / Industry - Organics", 'Material Flows'!D126, 0)+IF('Material Flows'!$E$95="Merchant / Industry - Organics", 'Material Flows'!E126, 0)+IF('Material Flows'!$F$95="Merchant / Industry - Organics", 'Material Flows'!F126, 0)+IF('Material Flows'!$G$95="Merchant / Industry - Organics", 'Material Flows'!G126, 0)+IF('Material Flows'!$H$95="Merchant / Industry - Organics", 'Material Flows'!H126, 0)</f>
        <v>0</v>
      </c>
      <c r="H597" s="119">
        <f>IF(OR(B597="Food Waste", B597="Garden and Park Waste"), G597*'Social and Environmental'!$H$71, 0)</f>
        <v>0</v>
      </c>
      <c r="I597" s="143">
        <f t="shared" si="41"/>
        <v>0</v>
      </c>
    </row>
    <row r="598" spans="2:9" ht="15" customHeight="1" x14ac:dyDescent="0.15">
      <c r="B598" s="146" t="str">
        <f t="shared" ref="B598:C598" si="70">B556</f>
        <v/>
      </c>
      <c r="C598" s="138" t="str">
        <f t="shared" si="70"/>
        <v/>
      </c>
      <c r="D598" s="140">
        <f>IF('Material Flows'!$D$95="Merchant / Industry - Dry Recyclables", 'Material Flows'!D127, 0)+IF('Material Flows'!$E$95="Merchant / Industry - Dry Recyclables", 'Material Flows'!E127, 0)+IF('Material Flows'!$F$95="Merchant / Industry - Dry Recyclables", 'Material Flows'!F127, 0)+IF('Material Flows'!$G$95="Merchant / Industry - Dry Recyclables", 'Material Flows'!G127, 0)+IF('Material Flows'!$H$95="Merchant / Industry - Dry Recyclables", 'Material Flows'!H127, 0)</f>
        <v>0</v>
      </c>
      <c r="E598" s="119" t="str">
        <f>IF('Material Flows'!N127="", "", SUMIF($B$417:$B$422, B598, $F$417:$F$422))</f>
        <v/>
      </c>
      <c r="F598" s="119" t="str">
        <f>IF('Material Flows'!N127="", "", D598*E598)</f>
        <v/>
      </c>
      <c r="G598" s="140">
        <f>IF('Material Flows'!$D$95="Merchant / Industry - Organics", 'Material Flows'!D127, 0)+IF('Material Flows'!$E$95="Merchant / Industry - Organics", 'Material Flows'!E127, 0)+IF('Material Flows'!$F$95="Merchant / Industry - Organics", 'Material Flows'!F127, 0)+IF('Material Flows'!$G$95="Merchant / Industry - Organics", 'Material Flows'!G127, 0)+IF('Material Flows'!$H$95="Merchant / Industry - Organics", 'Material Flows'!H127, 0)</f>
        <v>0</v>
      </c>
      <c r="H598" s="119">
        <f>IF(OR(B598="Food Waste", B598="Garden and Park Waste"), G598*'Social and Environmental'!$H$71, 0)</f>
        <v>0</v>
      </c>
      <c r="I598" s="143">
        <f t="shared" si="41"/>
        <v>0</v>
      </c>
    </row>
    <row r="599" spans="2:9" ht="15" customHeight="1" x14ac:dyDescent="0.15">
      <c r="B599" s="146" t="str">
        <f t="shared" ref="B599:C599" si="71">B557</f>
        <v/>
      </c>
      <c r="C599" s="138" t="str">
        <f t="shared" si="71"/>
        <v/>
      </c>
      <c r="D599" s="140">
        <f>IF('Material Flows'!$D$95="Merchant / Industry - Dry Recyclables", 'Material Flows'!D128, 0)+IF('Material Flows'!$E$95="Merchant / Industry - Dry Recyclables", 'Material Flows'!E128, 0)+IF('Material Flows'!$F$95="Merchant / Industry - Dry Recyclables", 'Material Flows'!F128, 0)+IF('Material Flows'!$G$95="Merchant / Industry - Dry Recyclables", 'Material Flows'!G128, 0)+IF('Material Flows'!$H$95="Merchant / Industry - Dry Recyclables", 'Material Flows'!H128, 0)</f>
        <v>0</v>
      </c>
      <c r="E599" s="119" t="str">
        <f>IF('Material Flows'!N128="", "", SUMIF($B$417:$B$422, B599, $F$417:$F$422))</f>
        <v/>
      </c>
      <c r="F599" s="119" t="str">
        <f>IF('Material Flows'!N128="", "", D599*E599)</f>
        <v/>
      </c>
      <c r="G599" s="140">
        <f>IF('Material Flows'!$D$95="Merchant / Industry - Organics", 'Material Flows'!D128, 0)+IF('Material Flows'!$E$95="Merchant / Industry - Organics", 'Material Flows'!E128, 0)+IF('Material Flows'!$F$95="Merchant / Industry - Organics", 'Material Flows'!F128, 0)+IF('Material Flows'!$G$95="Merchant / Industry - Organics", 'Material Flows'!G128, 0)+IF('Material Flows'!$H$95="Merchant / Industry - Organics", 'Material Flows'!H128, 0)</f>
        <v>0</v>
      </c>
      <c r="H599" s="119">
        <f>IF(OR(B599="Food Waste", B599="Garden and Park Waste"), G599*'Social and Environmental'!$H$71, 0)</f>
        <v>0</v>
      </c>
      <c r="I599" s="143">
        <f t="shared" si="41"/>
        <v>0</v>
      </c>
    </row>
    <row r="600" spans="2:9" ht="15" customHeight="1" x14ac:dyDescent="0.15">
      <c r="B600" s="146" t="str">
        <f t="shared" ref="B600:C600" si="72">B558</f>
        <v/>
      </c>
      <c r="C600" s="138" t="str">
        <f t="shared" si="72"/>
        <v/>
      </c>
      <c r="D600" s="140">
        <f>IF('Material Flows'!$D$95="Merchant / Industry - Dry Recyclables", 'Material Flows'!D129, 0)+IF('Material Flows'!$E$95="Merchant / Industry - Dry Recyclables", 'Material Flows'!E129, 0)+IF('Material Flows'!$F$95="Merchant / Industry - Dry Recyclables", 'Material Flows'!F129, 0)+IF('Material Flows'!$G$95="Merchant / Industry - Dry Recyclables", 'Material Flows'!G129, 0)+IF('Material Flows'!$H$95="Merchant / Industry - Dry Recyclables", 'Material Flows'!H129, 0)</f>
        <v>0</v>
      </c>
      <c r="E600" s="119" t="str">
        <f>IF('Material Flows'!N129="", "", SUMIF($B$417:$B$422, B600, $F$417:$F$422))</f>
        <v/>
      </c>
      <c r="F600" s="119" t="str">
        <f>IF('Material Flows'!N129="", "", D600*E600)</f>
        <v/>
      </c>
      <c r="G600" s="140">
        <f>IF('Material Flows'!$D$95="Merchant / Industry - Organics", 'Material Flows'!D129, 0)+IF('Material Flows'!$E$95="Merchant / Industry - Organics", 'Material Flows'!E129, 0)+IF('Material Flows'!$F$95="Merchant / Industry - Organics", 'Material Flows'!F129, 0)+IF('Material Flows'!$G$95="Merchant / Industry - Organics", 'Material Flows'!G129, 0)+IF('Material Flows'!$H$95="Merchant / Industry - Organics", 'Material Flows'!H129, 0)</f>
        <v>0</v>
      </c>
      <c r="H600" s="119">
        <f>IF(OR(B600="Food Waste", B600="Garden and Park Waste"), G600*'Social and Environmental'!$H$71, 0)</f>
        <v>0</v>
      </c>
      <c r="I600" s="143">
        <f t="shared" si="41"/>
        <v>0</v>
      </c>
    </row>
    <row r="601" spans="2:9" ht="15" customHeight="1" x14ac:dyDescent="0.15">
      <c r="B601" s="146" t="str">
        <f t="shared" ref="B601:C601" si="73">B559</f>
        <v/>
      </c>
      <c r="C601" s="138" t="str">
        <f t="shared" si="73"/>
        <v/>
      </c>
      <c r="D601" s="140">
        <f>IF('Material Flows'!$D$95="Merchant / Industry - Dry Recyclables", 'Material Flows'!D130, 0)+IF('Material Flows'!$E$95="Merchant / Industry - Dry Recyclables", 'Material Flows'!E130, 0)+IF('Material Flows'!$F$95="Merchant / Industry - Dry Recyclables", 'Material Flows'!F130, 0)+IF('Material Flows'!$G$95="Merchant / Industry - Dry Recyclables", 'Material Flows'!G130, 0)+IF('Material Flows'!$H$95="Merchant / Industry - Dry Recyclables", 'Material Flows'!H130, 0)</f>
        <v>0</v>
      </c>
      <c r="E601" s="119" t="str">
        <f>IF('Material Flows'!N130="", "", SUMIF($B$417:$B$422, B601, $F$417:$F$422))</f>
        <v/>
      </c>
      <c r="F601" s="119" t="str">
        <f>IF('Material Flows'!N130="", "", D601*E601)</f>
        <v/>
      </c>
      <c r="G601" s="140">
        <f>IF('Material Flows'!$D$95="Merchant / Industry - Organics", 'Material Flows'!D130, 0)+IF('Material Flows'!$E$95="Merchant / Industry - Organics", 'Material Flows'!E130, 0)+IF('Material Flows'!$F$95="Merchant / Industry - Organics", 'Material Flows'!F130, 0)+IF('Material Flows'!$G$95="Merchant / Industry - Organics", 'Material Flows'!G130, 0)+IF('Material Flows'!$H$95="Merchant / Industry - Organics", 'Material Flows'!H130, 0)</f>
        <v>0</v>
      </c>
      <c r="H601" s="119">
        <f>IF(OR(B601="Food Waste", B601="Garden and Park Waste"), G601*'Social and Environmental'!$H$71, 0)</f>
        <v>0</v>
      </c>
      <c r="I601" s="143">
        <f t="shared" si="41"/>
        <v>0</v>
      </c>
    </row>
    <row r="602" spans="2:9" ht="15" customHeight="1" x14ac:dyDescent="0.15">
      <c r="B602" s="146" t="str">
        <f t="shared" ref="B602:C602" si="74">B560</f>
        <v/>
      </c>
      <c r="C602" s="138" t="str">
        <f t="shared" si="74"/>
        <v/>
      </c>
      <c r="D602" s="140">
        <f>IF('Material Flows'!$D$95="Merchant / Industry - Dry Recyclables", 'Material Flows'!D131, 0)+IF('Material Flows'!$E$95="Merchant / Industry - Dry Recyclables", 'Material Flows'!E131, 0)+IF('Material Flows'!$F$95="Merchant / Industry - Dry Recyclables", 'Material Flows'!F131, 0)+IF('Material Flows'!$G$95="Merchant / Industry - Dry Recyclables", 'Material Flows'!G131, 0)+IF('Material Flows'!$H$95="Merchant / Industry - Dry Recyclables", 'Material Flows'!H131, 0)</f>
        <v>0</v>
      </c>
      <c r="E602" s="119" t="str">
        <f>IF('Material Flows'!N131="", "", SUMIF($B$417:$B$422, B602, $F$417:$F$422))</f>
        <v/>
      </c>
      <c r="F602" s="119" t="str">
        <f>IF('Material Flows'!N131="", "", D602*E602)</f>
        <v/>
      </c>
      <c r="G602" s="140">
        <f>IF('Material Flows'!$D$95="Merchant / Industry - Organics", 'Material Flows'!D131, 0)+IF('Material Flows'!$E$95="Merchant / Industry - Organics", 'Material Flows'!E131, 0)+IF('Material Flows'!$F$95="Merchant / Industry - Organics", 'Material Flows'!F131, 0)+IF('Material Flows'!$G$95="Merchant / Industry - Organics", 'Material Flows'!G131, 0)+IF('Material Flows'!$H$95="Merchant / Industry - Organics", 'Material Flows'!H131, 0)</f>
        <v>0</v>
      </c>
      <c r="H602" s="119">
        <f>IF(OR(B602="Food Waste", B602="Garden and Park Waste"), G602*'Social and Environmental'!$H$71, 0)</f>
        <v>0</v>
      </c>
      <c r="I602" s="143">
        <f t="shared" si="41"/>
        <v>0</v>
      </c>
    </row>
    <row r="603" spans="2:9" ht="15" customHeight="1" x14ac:dyDescent="0.15">
      <c r="B603" s="146" t="str">
        <f t="shared" ref="B603:C603" si="75">B561</f>
        <v/>
      </c>
      <c r="C603" s="138" t="str">
        <f t="shared" si="75"/>
        <v/>
      </c>
      <c r="D603" s="140">
        <f>IF('Material Flows'!$D$95="Merchant / Industry - Dry Recyclables", 'Material Flows'!D132, 0)+IF('Material Flows'!$E$95="Merchant / Industry - Dry Recyclables", 'Material Flows'!E132, 0)+IF('Material Flows'!$F$95="Merchant / Industry - Dry Recyclables", 'Material Flows'!F132, 0)+IF('Material Flows'!$G$95="Merchant / Industry - Dry Recyclables", 'Material Flows'!G132, 0)+IF('Material Flows'!$H$95="Merchant / Industry - Dry Recyclables", 'Material Flows'!H132, 0)</f>
        <v>0</v>
      </c>
      <c r="E603" s="119" t="str">
        <f>IF('Material Flows'!N132="", "", SUMIF($B$417:$B$422, B603, $F$417:$F$422))</f>
        <v/>
      </c>
      <c r="F603" s="119" t="str">
        <f>IF('Material Flows'!N132="", "", D603*E603)</f>
        <v/>
      </c>
      <c r="G603" s="140">
        <f>IF('Material Flows'!$D$95="Merchant / Industry - Organics", 'Material Flows'!D132, 0)+IF('Material Flows'!$E$95="Merchant / Industry - Organics", 'Material Flows'!E132, 0)+IF('Material Flows'!$F$95="Merchant / Industry - Organics", 'Material Flows'!F132, 0)+IF('Material Flows'!$G$95="Merchant / Industry - Organics", 'Material Flows'!G132, 0)+IF('Material Flows'!$H$95="Merchant / Industry - Organics", 'Material Flows'!H132, 0)</f>
        <v>0</v>
      </c>
      <c r="H603" s="119">
        <f>IF(OR(B603="Food Waste", B603="Garden and Park Waste"), G603*'Social and Environmental'!$H$71, 0)</f>
        <v>0</v>
      </c>
      <c r="I603" s="143">
        <f t="shared" si="41"/>
        <v>0</v>
      </c>
    </row>
    <row r="604" spans="2:9" ht="15" customHeight="1" x14ac:dyDescent="0.15">
      <c r="B604" s="146" t="str">
        <f t="shared" ref="B604:C604" si="76">B562</f>
        <v/>
      </c>
      <c r="C604" s="138" t="str">
        <f t="shared" si="76"/>
        <v/>
      </c>
      <c r="D604" s="140">
        <f>IF('Material Flows'!$D$95="Merchant / Industry - Dry Recyclables", 'Material Flows'!D133, 0)+IF('Material Flows'!$E$95="Merchant / Industry - Dry Recyclables", 'Material Flows'!E133, 0)+IF('Material Flows'!$F$95="Merchant / Industry - Dry Recyclables", 'Material Flows'!F133, 0)+IF('Material Flows'!$G$95="Merchant / Industry - Dry Recyclables", 'Material Flows'!G133, 0)+IF('Material Flows'!$H$95="Merchant / Industry - Dry Recyclables", 'Material Flows'!H133, 0)</f>
        <v>0</v>
      </c>
      <c r="E604" s="119" t="str">
        <f>IF('Material Flows'!N133="", "", SUMIF($B$417:$B$422, B604, $F$417:$F$422))</f>
        <v/>
      </c>
      <c r="F604" s="119" t="str">
        <f>IF('Material Flows'!N133="", "", D604*E604)</f>
        <v/>
      </c>
      <c r="G604" s="140">
        <f>IF('Material Flows'!$D$95="Merchant / Industry - Organics", 'Material Flows'!D133, 0)+IF('Material Flows'!$E$95="Merchant / Industry - Organics", 'Material Flows'!E133, 0)+IF('Material Flows'!$F$95="Merchant / Industry - Organics", 'Material Flows'!F133, 0)+IF('Material Flows'!$G$95="Merchant / Industry - Organics", 'Material Flows'!G133, 0)+IF('Material Flows'!$H$95="Merchant / Industry - Organics", 'Material Flows'!H133, 0)</f>
        <v>0</v>
      </c>
      <c r="H604" s="119">
        <f>IF(OR(B604="Food Waste", B604="Garden and Park Waste"), G604*'Social and Environmental'!$H$71, 0)</f>
        <v>0</v>
      </c>
      <c r="I604" s="143">
        <f t="shared" si="41"/>
        <v>0</v>
      </c>
    </row>
    <row r="605" spans="2:9" ht="15" customHeight="1" x14ac:dyDescent="0.15">
      <c r="B605" s="146" t="str">
        <f t="shared" ref="B605:C605" si="77">B563</f>
        <v/>
      </c>
      <c r="C605" s="138" t="str">
        <f t="shared" si="77"/>
        <v/>
      </c>
      <c r="D605" s="140">
        <f>IF('Material Flows'!$D$95="Merchant / Industry - Dry Recyclables", 'Material Flows'!D134, 0)+IF('Material Flows'!$E$95="Merchant / Industry - Dry Recyclables", 'Material Flows'!E134, 0)+IF('Material Flows'!$F$95="Merchant / Industry - Dry Recyclables", 'Material Flows'!F134, 0)+IF('Material Flows'!$G$95="Merchant / Industry - Dry Recyclables", 'Material Flows'!G134, 0)+IF('Material Flows'!$H$95="Merchant / Industry - Dry Recyclables", 'Material Flows'!H134, 0)</f>
        <v>0</v>
      </c>
      <c r="E605" s="119" t="str">
        <f>IF('Material Flows'!N134="", "", SUMIF($B$417:$B$422, B605, $F$417:$F$422))</f>
        <v/>
      </c>
      <c r="F605" s="119" t="str">
        <f>IF('Material Flows'!N134="", "", D605*E605)</f>
        <v/>
      </c>
      <c r="G605" s="140">
        <f>IF('Material Flows'!$D$95="Merchant / Industry - Organics", 'Material Flows'!D134, 0)+IF('Material Flows'!$E$95="Merchant / Industry - Organics", 'Material Flows'!E134, 0)+IF('Material Flows'!$F$95="Merchant / Industry - Organics", 'Material Flows'!F134, 0)+IF('Material Flows'!$G$95="Merchant / Industry - Organics", 'Material Flows'!G134, 0)+IF('Material Flows'!$H$95="Merchant / Industry - Organics", 'Material Flows'!H134, 0)</f>
        <v>0</v>
      </c>
      <c r="H605" s="119">
        <f>IF(OR(B605="Food Waste", B605="Garden and Park Waste"), G605*'Social and Environmental'!$H$71, 0)</f>
        <v>0</v>
      </c>
      <c r="I605" s="143">
        <f t="shared" si="41"/>
        <v>0</v>
      </c>
    </row>
    <row r="606" spans="2:9" ht="15" customHeight="1" x14ac:dyDescent="0.15">
      <c r="B606" s="1"/>
      <c r="C606" s="1"/>
      <c r="D606" s="1"/>
      <c r="E606" s="1"/>
      <c r="F606" s="1">
        <f>SUM(F568:F605)</f>
        <v>0</v>
      </c>
      <c r="G606" s="1"/>
      <c r="H606" s="1"/>
      <c r="I606" s="118">
        <f>SUM(I568:I605)</f>
        <v>0</v>
      </c>
    </row>
  </sheetData>
  <sheetProtection password="CE84" sheet="1" objects="1" scenarios="1"/>
  <mergeCells count="1">
    <mergeCell ref="B415:C415"/>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Title</vt:lpstr>
      <vt:lpstr>Basic Information</vt:lpstr>
      <vt:lpstr>Material Flows</vt:lpstr>
      <vt:lpstr>Costs and Revenues</vt:lpstr>
      <vt:lpstr>Social and Environmental</vt:lpstr>
      <vt:lpstr>Financial Summary</vt:lpstr>
      <vt:lpstr>Export Sankey</vt:lpstr>
      <vt:lpstr>Export Metrics</vt:lpstr>
      <vt:lpstr>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Leeds</dc:creator>
  <cp:lastModifiedBy>Microsoft Office User</cp:lastModifiedBy>
  <cp:lastPrinted>2017-02-03T17:09:17Z</cp:lastPrinted>
  <dcterms:created xsi:type="dcterms:W3CDTF">2017-02-15T09:29:56Z</dcterms:created>
  <dcterms:modified xsi:type="dcterms:W3CDTF">2017-10-25T07:28:20Z</dcterms:modified>
</cp:coreProperties>
</file>